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19440" windowHeight="10605" tabRatio="772" firstSheet="1" activeTab="4"/>
  </bookViews>
  <sheets>
    <sheet name="Роспись на 2023-2025" sheetId="5" state="hidden" r:id="rId1"/>
    <sheet name="Роспись 2024-2026" sheetId="19" r:id="rId2"/>
    <sheet name="ТИТУЛЬНЫЙ ЛИСТ" sheetId="1" r:id="rId3"/>
    <sheet name="РАЗДЕЛ 1" sheetId="2" r:id="rId4"/>
    <sheet name="РАЗДЕЛ 2" sheetId="4" r:id="rId5"/>
    <sheet name="МЗ 2024" sheetId="10" r:id="rId6"/>
    <sheet name="МЗ 2025" sheetId="22" r:id="rId7"/>
    <sheet name="МЗ 2026" sheetId="24" r:id="rId8"/>
    <sheet name="внебюджет" sheetId="8" r:id="rId9"/>
  </sheets>
  <definedNames>
    <definedName name="_xlnm._FilterDatabase" localSheetId="1" hidden="1">'Роспись 2024-2026'!$C$4:$R$26</definedName>
    <definedName name="_xlnm._FilterDatabase" localSheetId="0" hidden="1">'Роспись на 2023-2025'!$B$3:$N$19</definedName>
    <definedName name="TABLE" localSheetId="4">'РАЗДЕЛ 2'!#REF!</definedName>
    <definedName name="TABLE_2" localSheetId="4">'РАЗДЕЛ 2'!#REF!</definedName>
    <definedName name="_xlnm.Print_Titles" localSheetId="4">'РАЗДЕЛ 2'!$3:$6</definedName>
    <definedName name="_xlnm.Print_Area" localSheetId="4">'РАЗДЕЛ 2'!$A$1:$FE$60</definedName>
    <definedName name="_xlnm.Print_Area" localSheetId="2">'ТИТУЛЬНЫЙ ЛИСТ'!$A$1:$E$38</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F22" i="4"/>
  <c r="DS22"/>
  <c r="EF15"/>
  <c r="DS15"/>
  <c r="K301" i="24" l="1"/>
  <c r="G291"/>
  <c r="I239"/>
  <c r="F290" s="1"/>
  <c r="I238"/>
  <c r="F289" s="1"/>
  <c r="I237"/>
  <c r="F287" s="1"/>
  <c r="I236"/>
  <c r="F286" s="1"/>
  <c r="I230"/>
  <c r="I229"/>
  <c r="H197"/>
  <c r="H205" s="1"/>
  <c r="F279" s="1"/>
  <c r="K290" s="1"/>
  <c r="G81"/>
  <c r="E80"/>
  <c r="G80" s="1"/>
  <c r="E79"/>
  <c r="J42"/>
  <c r="I42" s="1"/>
  <c r="I49" s="1"/>
  <c r="K167"/>
  <c r="H157"/>
  <c r="K167" i="22"/>
  <c r="H157"/>
  <c r="B316" i="24"/>
  <c r="B317" s="1"/>
  <c r="B318" s="1"/>
  <c r="B319" s="1"/>
  <c r="B320" s="1"/>
  <c r="B321" s="1"/>
  <c r="B322" s="1"/>
  <c r="H315"/>
  <c r="H316" s="1"/>
  <c r="H323" s="1"/>
  <c r="K310"/>
  <c r="G298"/>
  <c r="K296"/>
  <c r="K292"/>
  <c r="F288"/>
  <c r="K293" s="1"/>
  <c r="F285"/>
  <c r="K297" s="1"/>
  <c r="F284"/>
  <c r="F283"/>
  <c r="K295" s="1"/>
  <c r="F281"/>
  <c r="K84" i="2" s="1"/>
  <c r="F278" i="24"/>
  <c r="K289" s="1"/>
  <c r="G276"/>
  <c r="A276"/>
  <c r="A277" s="1"/>
  <c r="A278" s="1"/>
  <c r="A279" s="1"/>
  <c r="A280" s="1"/>
  <c r="A281" s="1"/>
  <c r="A282" s="1"/>
  <c r="A283" s="1"/>
  <c r="A284" s="1"/>
  <c r="A285" s="1"/>
  <c r="A286" s="1"/>
  <c r="A287" s="1"/>
  <c r="A288" s="1"/>
  <c r="A289" s="1"/>
  <c r="A290" s="1"/>
  <c r="H271"/>
  <c r="J282" s="1"/>
  <c r="H270"/>
  <c r="H269"/>
  <c r="H268"/>
  <c r="H267"/>
  <c r="I244"/>
  <c r="F282" s="1"/>
  <c r="K294" s="1"/>
  <c r="A237"/>
  <c r="A238" s="1"/>
  <c r="A239" s="1"/>
  <c r="A240" s="1"/>
  <c r="A241" s="1"/>
  <c r="A242" s="1"/>
  <c r="A243" s="1"/>
  <c r="A244" s="1"/>
  <c r="A245" s="1"/>
  <c r="A246" s="1"/>
  <c r="F226"/>
  <c r="F225"/>
  <c r="F224"/>
  <c r="I223"/>
  <c r="F223"/>
  <c r="F222"/>
  <c r="F221"/>
  <c r="F220"/>
  <c r="F219"/>
  <c r="F218"/>
  <c r="F217"/>
  <c r="F216"/>
  <c r="F215"/>
  <c r="I214"/>
  <c r="F213"/>
  <c r="A213"/>
  <c r="A214" s="1"/>
  <c r="A215" s="1"/>
  <c r="A216" s="1"/>
  <c r="A217" s="1"/>
  <c r="A218" s="1"/>
  <c r="A219" s="1"/>
  <c r="A220" s="1"/>
  <c r="A221" s="1"/>
  <c r="F212"/>
  <c r="E204"/>
  <c r="E203"/>
  <c r="E202"/>
  <c r="E201"/>
  <c r="E200"/>
  <c r="E199"/>
  <c r="E198"/>
  <c r="E196"/>
  <c r="E195"/>
  <c r="E194"/>
  <c r="E193"/>
  <c r="E192"/>
  <c r="E191"/>
  <c r="E190"/>
  <c r="E189"/>
  <c r="E188"/>
  <c r="E187"/>
  <c r="E186"/>
  <c r="A186"/>
  <c r="A187" s="1"/>
  <c r="A188" s="1"/>
  <c r="A189" s="1"/>
  <c r="A190" s="1"/>
  <c r="A191" s="1"/>
  <c r="A192" s="1"/>
  <c r="A193" s="1"/>
  <c r="A194" s="1"/>
  <c r="A195" s="1"/>
  <c r="A196" s="1"/>
  <c r="A197" s="1"/>
  <c r="A198" s="1"/>
  <c r="A199" s="1"/>
  <c r="A200" s="1"/>
  <c r="A201" s="1"/>
  <c r="A202" s="1"/>
  <c r="A203" s="1"/>
  <c r="A204" s="1"/>
  <c r="E185"/>
  <c r="E178"/>
  <c r="J167"/>
  <c r="H167"/>
  <c r="F298" s="1"/>
  <c r="F299" s="1"/>
  <c r="K96" i="2" s="1"/>
  <c r="K165" i="24"/>
  <c r="D165"/>
  <c r="A165"/>
  <c r="A166" s="1"/>
  <c r="K164"/>
  <c r="D164"/>
  <c r="K163"/>
  <c r="D163"/>
  <c r="J156"/>
  <c r="J158" s="1"/>
  <c r="G277" s="1"/>
  <c r="K155"/>
  <c r="E155"/>
  <c r="E154"/>
  <c r="D153"/>
  <c r="D154" s="1"/>
  <c r="A153"/>
  <c r="A154" s="1"/>
  <c r="K152"/>
  <c r="D152"/>
  <c r="E151"/>
  <c r="D151" s="1"/>
  <c r="D150"/>
  <c r="A150"/>
  <c r="A151" s="1"/>
  <c r="H149"/>
  <c r="H141"/>
  <c r="H140"/>
  <c r="H139"/>
  <c r="H138"/>
  <c r="H137"/>
  <c r="H136"/>
  <c r="H142" s="1"/>
  <c r="J129"/>
  <c r="H129"/>
  <c r="F276" s="1"/>
  <c r="K78" i="2" s="1"/>
  <c r="F128" i="24"/>
  <c r="F127"/>
  <c r="A127"/>
  <c r="A128" s="1"/>
  <c r="F126"/>
  <c r="H113"/>
  <c r="H112"/>
  <c r="H111"/>
  <c r="H110"/>
  <c r="H109"/>
  <c r="H108"/>
  <c r="H114" s="1"/>
  <c r="H98"/>
  <c r="H97"/>
  <c r="H96"/>
  <c r="H95"/>
  <c r="H94"/>
  <c r="H93"/>
  <c r="H99" s="1"/>
  <c r="A81"/>
  <c r="A80"/>
  <c r="G79"/>
  <c r="H68"/>
  <c r="I31"/>
  <c r="I30"/>
  <c r="I29"/>
  <c r="I28"/>
  <c r="I27"/>
  <c r="I26"/>
  <c r="I25"/>
  <c r="I24"/>
  <c r="I15"/>
  <c r="I14"/>
  <c r="I13"/>
  <c r="I12"/>
  <c r="I11"/>
  <c r="I10"/>
  <c r="I9"/>
  <c r="I8"/>
  <c r="I223" i="22"/>
  <c r="I214"/>
  <c r="E204"/>
  <c r="E203"/>
  <c r="E202"/>
  <c r="E201"/>
  <c r="E200"/>
  <c r="E199"/>
  <c r="E198"/>
  <c r="E196"/>
  <c r="E195"/>
  <c r="E194"/>
  <c r="E193"/>
  <c r="E192"/>
  <c r="E191"/>
  <c r="E190"/>
  <c r="E189"/>
  <c r="E188"/>
  <c r="E187"/>
  <c r="E186"/>
  <c r="E185"/>
  <c r="H197"/>
  <c r="J167"/>
  <c r="H167"/>
  <c r="F298" s="1"/>
  <c r="A166"/>
  <c r="K165"/>
  <c r="D165"/>
  <c r="A165"/>
  <c r="K164"/>
  <c r="D164"/>
  <c r="K163"/>
  <c r="D163"/>
  <c r="J156"/>
  <c r="J158" s="1"/>
  <c r="G277" s="1"/>
  <c r="K155"/>
  <c r="E155"/>
  <c r="E154"/>
  <c r="D153"/>
  <c r="D154" s="1"/>
  <c r="A153"/>
  <c r="A154" s="1"/>
  <c r="K152"/>
  <c r="D152"/>
  <c r="E151"/>
  <c r="D151" s="1"/>
  <c r="D150"/>
  <c r="A150"/>
  <c r="A151" s="1"/>
  <c r="H149"/>
  <c r="K149" s="1"/>
  <c r="H315" i="10"/>
  <c r="H83" i="2" s="1"/>
  <c r="I218" i="10"/>
  <c r="H149"/>
  <c r="H156" s="1"/>
  <c r="K152"/>
  <c r="E154"/>
  <c r="D153"/>
  <c r="D154" s="1"/>
  <c r="A153"/>
  <c r="A154" s="1"/>
  <c r="D152"/>
  <c r="K164"/>
  <c r="D164"/>
  <c r="G82" i="24" l="1"/>
  <c r="K57" i="2" s="1"/>
  <c r="H272" i="24"/>
  <c r="J283" s="1"/>
  <c r="K81" i="2"/>
  <c r="I323" i="24"/>
  <c r="K89" i="2"/>
  <c r="K92"/>
  <c r="K90"/>
  <c r="K86"/>
  <c r="K82"/>
  <c r="K168" i="22"/>
  <c r="A222" i="24"/>
  <c r="A226"/>
  <c r="I43"/>
  <c r="I52"/>
  <c r="K149"/>
  <c r="K168" s="1"/>
  <c r="D149"/>
  <c r="F214"/>
  <c r="I231"/>
  <c r="F280" s="1"/>
  <c r="J43"/>
  <c r="I47"/>
  <c r="K288"/>
  <c r="H156"/>
  <c r="H156" i="22"/>
  <c r="D149"/>
  <c r="K291" i="24" l="1"/>
  <c r="K299" s="1"/>
  <c r="K302" s="1"/>
  <c r="K83" i="2"/>
  <c r="I53" i="24"/>
  <c r="H158"/>
  <c r="F277" s="1"/>
  <c r="L167"/>
  <c r="A223"/>
  <c r="A227"/>
  <c r="H158" i="22"/>
  <c r="F277" s="1"/>
  <c r="L167"/>
  <c r="F291" i="24" l="1"/>
  <c r="H291" s="1"/>
  <c r="H292" s="1"/>
  <c r="K80" i="2"/>
  <c r="A228" i="24"/>
  <c r="A224"/>
  <c r="A229" l="1"/>
  <c r="A225"/>
  <c r="A230" s="1"/>
  <c r="G81" i="22" l="1"/>
  <c r="F223"/>
  <c r="F226"/>
  <c r="F225"/>
  <c r="F224"/>
  <c r="F222"/>
  <c r="F221"/>
  <c r="F220"/>
  <c r="F219"/>
  <c r="F218"/>
  <c r="F217"/>
  <c r="F216"/>
  <c r="F215"/>
  <c r="F214"/>
  <c r="F213"/>
  <c r="F212"/>
  <c r="G92" i="2" l="1"/>
  <c r="G83"/>
  <c r="C14" i="8"/>
  <c r="I244" i="22"/>
  <c r="G81" i="10"/>
  <c r="J42" i="22"/>
  <c r="J42" i="10"/>
  <c r="C15" i="8" l="1"/>
  <c r="K38" i="2"/>
  <c r="G38"/>
  <c r="P2" i="19"/>
  <c r="K296" i="10"/>
  <c r="I234"/>
  <c r="I239" i="22"/>
  <c r="I238"/>
  <c r="I233" i="10"/>
  <c r="G43" i="2" l="1"/>
  <c r="K43"/>
  <c r="G291" i="22"/>
  <c r="I237"/>
  <c r="K163" i="10" l="1"/>
  <c r="K155"/>
  <c r="G286"/>
  <c r="I232"/>
  <c r="I209"/>
  <c r="R26" i="19" l="1"/>
  <c r="K40" i="24" s="1"/>
  <c r="Q26" i="19"/>
  <c r="K40" i="22" s="1"/>
  <c r="P26" i="19"/>
  <c r="K40" i="10" s="1"/>
  <c r="K301" i="22" l="1"/>
  <c r="I236"/>
  <c r="F286" s="1"/>
  <c r="I230"/>
  <c r="I229"/>
  <c r="H205"/>
  <c r="F279" s="1"/>
  <c r="E80"/>
  <c r="G80" s="1"/>
  <c r="E79"/>
  <c r="G79" s="1"/>
  <c r="I42"/>
  <c r="J38" i="2" s="1"/>
  <c r="B316" i="22"/>
  <c r="B317" s="1"/>
  <c r="B318" s="1"/>
  <c r="B319" s="1"/>
  <c r="B320" s="1"/>
  <c r="B321" s="1"/>
  <c r="B322" s="1"/>
  <c r="H315"/>
  <c r="H316" s="1"/>
  <c r="K310"/>
  <c r="F290"/>
  <c r="J92" i="2" s="1"/>
  <c r="F289" i="22"/>
  <c r="F288"/>
  <c r="K293" s="1"/>
  <c r="F287"/>
  <c r="F285"/>
  <c r="K297" s="1"/>
  <c r="F284"/>
  <c r="K296" s="1"/>
  <c r="F283"/>
  <c r="K295" s="1"/>
  <c r="F282"/>
  <c r="F281"/>
  <c r="F278"/>
  <c r="G276"/>
  <c r="A276"/>
  <c r="A277" s="1"/>
  <c r="A278" s="1"/>
  <c r="A279" s="1"/>
  <c r="A280" s="1"/>
  <c r="A281" s="1"/>
  <c r="A282" s="1"/>
  <c r="A283" s="1"/>
  <c r="A284" s="1"/>
  <c r="A285" s="1"/>
  <c r="A286" s="1"/>
  <c r="A287" s="1"/>
  <c r="A288" s="1"/>
  <c r="A289" s="1"/>
  <c r="A290" s="1"/>
  <c r="H271"/>
  <c r="J282" s="1"/>
  <c r="H270"/>
  <c r="H269"/>
  <c r="H268"/>
  <c r="H267"/>
  <c r="A237"/>
  <c r="A238" s="1"/>
  <c r="A239" s="1"/>
  <c r="A240" s="1"/>
  <c r="A241" s="1"/>
  <c r="A242" s="1"/>
  <c r="A243" s="1"/>
  <c r="A244" s="1"/>
  <c r="A245" s="1"/>
  <c r="A246" s="1"/>
  <c r="A213"/>
  <c r="A214" s="1"/>
  <c r="A215" s="1"/>
  <c r="A216" s="1"/>
  <c r="A217" s="1"/>
  <c r="A218" s="1"/>
  <c r="A219" s="1"/>
  <c r="A220" s="1"/>
  <c r="A221" s="1"/>
  <c r="A186"/>
  <c r="A187" s="1"/>
  <c r="A188" s="1"/>
  <c r="A189" s="1"/>
  <c r="A190" s="1"/>
  <c r="A191" s="1"/>
  <c r="A192" s="1"/>
  <c r="A193" s="1"/>
  <c r="A194" s="1"/>
  <c r="A195" s="1"/>
  <c r="A196" s="1"/>
  <c r="A197" s="1"/>
  <c r="A198" s="1"/>
  <c r="A199" s="1"/>
  <c r="A200" s="1"/>
  <c r="A201" s="1"/>
  <c r="A202" s="1"/>
  <c r="A203" s="1"/>
  <c r="A204" s="1"/>
  <c r="E178"/>
  <c r="G298"/>
  <c r="F299"/>
  <c r="J96" i="2" s="1"/>
  <c r="H141" i="22"/>
  <c r="H140"/>
  <c r="H139"/>
  <c r="H138"/>
  <c r="H137"/>
  <c r="H136"/>
  <c r="H142" s="1"/>
  <c r="J129"/>
  <c r="H129"/>
  <c r="F276" s="1"/>
  <c r="J78" i="2" s="1"/>
  <c r="F128" i="22"/>
  <c r="F127"/>
  <c r="A127"/>
  <c r="A128" s="1"/>
  <c r="F126"/>
  <c r="H113"/>
  <c r="H112"/>
  <c r="H111"/>
  <c r="H110"/>
  <c r="H109"/>
  <c r="H108"/>
  <c r="H114" s="1"/>
  <c r="H98"/>
  <c r="H97"/>
  <c r="H96"/>
  <c r="H95"/>
  <c r="H94"/>
  <c r="H93"/>
  <c r="H99" s="1"/>
  <c r="A80"/>
  <c r="A81" s="1"/>
  <c r="H68"/>
  <c r="I31"/>
  <c r="I30"/>
  <c r="I29"/>
  <c r="I28"/>
  <c r="I27"/>
  <c r="I26"/>
  <c r="I25"/>
  <c r="I24"/>
  <c r="I15"/>
  <c r="I14"/>
  <c r="I13"/>
  <c r="I12"/>
  <c r="I11"/>
  <c r="I10"/>
  <c r="I9"/>
  <c r="I8"/>
  <c r="F217" i="10"/>
  <c r="F216"/>
  <c r="F215"/>
  <c r="F214"/>
  <c r="F213"/>
  <c r="F212"/>
  <c r="F211"/>
  <c r="F210"/>
  <c r="F209"/>
  <c r="F208"/>
  <c r="F207"/>
  <c r="E195"/>
  <c r="E194"/>
  <c r="E193"/>
  <c r="E191"/>
  <c r="E190"/>
  <c r="E189"/>
  <c r="E188"/>
  <c r="E187"/>
  <c r="E186"/>
  <c r="E185"/>
  <c r="E184"/>
  <c r="E183"/>
  <c r="E180"/>
  <c r="K289" i="22" l="1"/>
  <c r="J81" i="2"/>
  <c r="K292" i="22"/>
  <c r="J84" i="2"/>
  <c r="K294" i="22"/>
  <c r="J89" i="2"/>
  <c r="G82" i="22"/>
  <c r="J86" i="2"/>
  <c r="K290" i="22"/>
  <c r="J82" i="2"/>
  <c r="H272" i="22"/>
  <c r="J283" s="1"/>
  <c r="I231"/>
  <c r="F280" s="1"/>
  <c r="K291" s="1"/>
  <c r="J43"/>
  <c r="J57" i="2"/>
  <c r="J80"/>
  <c r="A226" i="22"/>
  <c r="A222"/>
  <c r="K288"/>
  <c r="I47"/>
  <c r="I49"/>
  <c r="I43"/>
  <c r="I52"/>
  <c r="H323"/>
  <c r="I323" s="1"/>
  <c r="J83" i="2" l="1"/>
  <c r="K299" i="22"/>
  <c r="K302" s="1"/>
  <c r="F291"/>
  <c r="H291" s="1"/>
  <c r="H292" s="1"/>
  <c r="A227"/>
  <c r="A223"/>
  <c r="I53"/>
  <c r="J43" i="2" s="1"/>
  <c r="A228" i="22" l="1"/>
  <c r="A224"/>
  <c r="A229" l="1"/>
  <c r="A225"/>
  <c r="A230" s="1"/>
  <c r="D150" i="10" l="1"/>
  <c r="I231" l="1"/>
  <c r="I225"/>
  <c r="I224"/>
  <c r="H192"/>
  <c r="H157"/>
  <c r="K167"/>
  <c r="E80"/>
  <c r="E79"/>
  <c r="D149" l="1"/>
  <c r="K165" l="1"/>
  <c r="F15" i="2" l="1"/>
  <c r="F14" s="1"/>
  <c r="H310" i="10"/>
  <c r="H38" i="2" s="1"/>
  <c r="D163" i="10" l="1"/>
  <c r="E151"/>
  <c r="D151" s="1"/>
  <c r="G80" l="1"/>
  <c r="I42"/>
  <c r="F38" i="2" s="1"/>
  <c r="J43" i="10" l="1"/>
  <c r="K149"/>
  <c r="K168" s="1"/>
  <c r="M20" i="5" l="1"/>
  <c r="L20"/>
  <c r="K20"/>
  <c r="G50" i="2" l="1"/>
  <c r="H129" i="10"/>
  <c r="E155" l="1"/>
  <c r="H311" l="1"/>
  <c r="K305"/>
  <c r="H21" i="2" s="1"/>
  <c r="F276" i="10" l="1"/>
  <c r="F84" i="2" s="1"/>
  <c r="K287" i="10" l="1"/>
  <c r="K26" i="2"/>
  <c r="J26"/>
  <c r="F277" i="10"/>
  <c r="F273"/>
  <c r="A271"/>
  <c r="A272" s="1"/>
  <c r="A273" s="1"/>
  <c r="A274" s="1"/>
  <c r="A275" s="1"/>
  <c r="A276" s="1"/>
  <c r="A277" s="1"/>
  <c r="A278" s="1"/>
  <c r="A279" s="1"/>
  <c r="A280" s="1"/>
  <c r="A281" s="1"/>
  <c r="A282" s="1"/>
  <c r="A283" s="1"/>
  <c r="A284" s="1"/>
  <c r="A285" s="1"/>
  <c r="F280"/>
  <c r="F279"/>
  <c r="K291" s="1"/>
  <c r="F278"/>
  <c r="K290" s="1"/>
  <c r="K284" l="1"/>
  <c r="F81" i="2"/>
  <c r="K289" i="10"/>
  <c r="F89" i="2"/>
  <c r="K292" i="10"/>
  <c r="F283" l="1"/>
  <c r="A80"/>
  <c r="A81" s="1"/>
  <c r="E173"/>
  <c r="F282"/>
  <c r="B9" i="8"/>
  <c r="C24"/>
  <c r="G15" i="2" l="1"/>
  <c r="K15"/>
  <c r="J15"/>
  <c r="K288" i="10"/>
  <c r="F285"/>
  <c r="F92" i="2" s="1"/>
  <c r="F284" i="10"/>
  <c r="F281" l="1"/>
  <c r="F86" i="2" s="1"/>
  <c r="A232" i="10"/>
  <c r="A233" s="1"/>
  <c r="A234" s="1"/>
  <c r="A235" s="1"/>
  <c r="A236" s="1"/>
  <c r="A237" s="1"/>
  <c r="A238" s="1"/>
  <c r="A239" s="1"/>
  <c r="A240" s="1"/>
  <c r="A241" s="1"/>
  <c r="A208"/>
  <c r="A209" s="1"/>
  <c r="A210" s="1"/>
  <c r="A211" s="1"/>
  <c r="A212" s="1"/>
  <c r="A213" s="1"/>
  <c r="A214" s="1"/>
  <c r="A215" s="1"/>
  <c r="A216" s="1"/>
  <c r="B311"/>
  <c r="B312" s="1"/>
  <c r="B313" s="1"/>
  <c r="B314" s="1"/>
  <c r="B315" s="1"/>
  <c r="B316" s="1"/>
  <c r="B317" s="1"/>
  <c r="A217" l="1"/>
  <c r="A221"/>
  <c r="A218" l="1"/>
  <c r="A222"/>
  <c r="H43" i="2"/>
  <c r="H42" s="1"/>
  <c r="A181" i="10"/>
  <c r="A182" s="1"/>
  <c r="A183" s="1"/>
  <c r="A184" s="1"/>
  <c r="A185" s="1"/>
  <c r="A186" s="1"/>
  <c r="A187" s="1"/>
  <c r="A188" s="1"/>
  <c r="A189" s="1"/>
  <c r="A190" s="1"/>
  <c r="A191" s="1"/>
  <c r="A192" s="1"/>
  <c r="A193" s="1"/>
  <c r="A194" s="1"/>
  <c r="A195" s="1"/>
  <c r="A196" s="1"/>
  <c r="A197" s="1"/>
  <c r="A198" s="1"/>
  <c r="A199" s="1"/>
  <c r="H318" l="1"/>
  <c r="I318" s="1"/>
  <c r="A219"/>
  <c r="A223"/>
  <c r="A220" l="1"/>
  <c r="A225" s="1"/>
  <c r="A224"/>
  <c r="G271"/>
  <c r="H266"/>
  <c r="J277" s="1"/>
  <c r="H265"/>
  <c r="H264"/>
  <c r="H263"/>
  <c r="H262"/>
  <c r="J167"/>
  <c r="G293" s="1"/>
  <c r="H167"/>
  <c r="A165"/>
  <c r="A166" s="1"/>
  <c r="J156"/>
  <c r="J158" s="1"/>
  <c r="G272" s="1"/>
  <c r="A150"/>
  <c r="A151" s="1"/>
  <c r="H141"/>
  <c r="H140"/>
  <c r="H139"/>
  <c r="H138"/>
  <c r="H137"/>
  <c r="H136"/>
  <c r="H142" s="1"/>
  <c r="J129"/>
  <c r="F128"/>
  <c r="F127"/>
  <c r="A127"/>
  <c r="A128" s="1"/>
  <c r="F126"/>
  <c r="H113"/>
  <c r="H112"/>
  <c r="H111"/>
  <c r="H110"/>
  <c r="H109"/>
  <c r="H108"/>
  <c r="H114" s="1"/>
  <c r="H98"/>
  <c r="H97"/>
  <c r="H96"/>
  <c r="H95"/>
  <c r="H94"/>
  <c r="H93"/>
  <c r="H99" s="1"/>
  <c r="G79"/>
  <c r="H68"/>
  <c r="I31"/>
  <c r="I30"/>
  <c r="I29"/>
  <c r="I28"/>
  <c r="I27"/>
  <c r="I26"/>
  <c r="I25"/>
  <c r="I24"/>
  <c r="I15"/>
  <c r="I14"/>
  <c r="I13"/>
  <c r="I12"/>
  <c r="I11"/>
  <c r="I10"/>
  <c r="I9"/>
  <c r="I8"/>
  <c r="G82" l="1"/>
  <c r="F57" i="2" s="1"/>
  <c r="F293" i="10"/>
  <c r="F271"/>
  <c r="F78" i="2" s="1"/>
  <c r="H267" i="10"/>
  <c r="J278" s="1"/>
  <c r="I52"/>
  <c r="I43"/>
  <c r="I49"/>
  <c r="I47"/>
  <c r="F294" l="1"/>
  <c r="F96" i="2"/>
  <c r="K283" i="10"/>
  <c r="C25" i="8"/>
  <c r="I53" i="10"/>
  <c r="F43" i="2" s="1"/>
  <c r="K58" l="1"/>
  <c r="K44"/>
  <c r="K14" l="1"/>
  <c r="E108" l="1"/>
  <c r="E107"/>
  <c r="E105"/>
  <c r="E104"/>
  <c r="E103"/>
  <c r="E102"/>
  <c r="E100"/>
  <c r="E99"/>
  <c r="E98"/>
  <c r="E96"/>
  <c r="E95"/>
  <c r="E94"/>
  <c r="E93"/>
  <c r="E92"/>
  <c r="E91"/>
  <c r="E90"/>
  <c r="E89"/>
  <c r="E88"/>
  <c r="E87"/>
  <c r="E86"/>
  <c r="E85"/>
  <c r="E84"/>
  <c r="E81"/>
  <c r="E79"/>
  <c r="E78"/>
  <c r="E77"/>
  <c r="E75"/>
  <c r="E74"/>
  <c r="E73"/>
  <c r="E71"/>
  <c r="E69"/>
  <c r="E68"/>
  <c r="E67"/>
  <c r="E66"/>
  <c r="E65"/>
  <c r="E64"/>
  <c r="E63"/>
  <c r="E62"/>
  <c r="E60"/>
  <c r="E59"/>
  <c r="E58"/>
  <c r="E57"/>
  <c r="E55"/>
  <c r="E54"/>
  <c r="E53"/>
  <c r="E52"/>
  <c r="E51"/>
  <c r="E47"/>
  <c r="E48"/>
  <c r="E45"/>
  <c r="E44"/>
  <c r="E43"/>
  <c r="E41"/>
  <c r="E40"/>
  <c r="E39"/>
  <c r="E38"/>
  <c r="E37"/>
  <c r="E34"/>
  <c r="E33"/>
  <c r="E32"/>
  <c r="E30"/>
  <c r="E29"/>
  <c r="E28"/>
  <c r="E27"/>
  <c r="E26"/>
  <c r="E24"/>
  <c r="E23"/>
  <c r="E22"/>
  <c r="E21"/>
  <c r="E19"/>
  <c r="E17"/>
  <c r="E16"/>
  <c r="E15"/>
  <c r="E8"/>
  <c r="F106"/>
  <c r="G106"/>
  <c r="H106"/>
  <c r="I106"/>
  <c r="J106"/>
  <c r="K106"/>
  <c r="F101"/>
  <c r="G101"/>
  <c r="H101"/>
  <c r="I101"/>
  <c r="J101"/>
  <c r="K101"/>
  <c r="F97"/>
  <c r="G97"/>
  <c r="H97"/>
  <c r="I97"/>
  <c r="J97"/>
  <c r="K97"/>
  <c r="F70"/>
  <c r="G70"/>
  <c r="H70"/>
  <c r="I70"/>
  <c r="J70"/>
  <c r="K70"/>
  <c r="F61"/>
  <c r="G61"/>
  <c r="H61"/>
  <c r="I61"/>
  <c r="J61"/>
  <c r="K61"/>
  <c r="F56"/>
  <c r="G56"/>
  <c r="H56"/>
  <c r="I56"/>
  <c r="J56"/>
  <c r="K56"/>
  <c r="G76"/>
  <c r="G72" s="1"/>
  <c r="DF25" i="4" s="1"/>
  <c r="DF22" s="1"/>
  <c r="H76" i="2"/>
  <c r="H72" s="1"/>
  <c r="DF17" i="4" s="1"/>
  <c r="DF15" s="1"/>
  <c r="I76" i="2"/>
  <c r="I72" s="1"/>
  <c r="J76"/>
  <c r="J72" s="1"/>
  <c r="DS14" i="4" s="1"/>
  <c r="DS12" s="1"/>
  <c r="DS11" s="1"/>
  <c r="DS7" s="1"/>
  <c r="K76" i="2"/>
  <c r="K72" s="1"/>
  <c r="EF14" i="4" s="1"/>
  <c r="EF12" s="1"/>
  <c r="EF11" s="1"/>
  <c r="EF7" s="1"/>
  <c r="F50" i="2"/>
  <c r="F49" s="1"/>
  <c r="G49"/>
  <c r="H50"/>
  <c r="H49" s="1"/>
  <c r="I50"/>
  <c r="I49" s="1"/>
  <c r="J50"/>
  <c r="J49" s="1"/>
  <c r="K50"/>
  <c r="K49" s="1"/>
  <c r="F46"/>
  <c r="G46"/>
  <c r="H46"/>
  <c r="I46"/>
  <c r="J46"/>
  <c r="K46"/>
  <c r="F42"/>
  <c r="G42"/>
  <c r="I42"/>
  <c r="J42"/>
  <c r="K42"/>
  <c r="K31"/>
  <c r="J31"/>
  <c r="K25"/>
  <c r="J25"/>
  <c r="K20"/>
  <c r="J20"/>
  <c r="K18"/>
  <c r="J18"/>
  <c r="J14"/>
  <c r="K11"/>
  <c r="J11"/>
  <c r="G31"/>
  <c r="H31"/>
  <c r="I31"/>
  <c r="G25"/>
  <c r="H25"/>
  <c r="I25"/>
  <c r="G20"/>
  <c r="H20"/>
  <c r="I20"/>
  <c r="G18"/>
  <c r="H18"/>
  <c r="I18"/>
  <c r="G14"/>
  <c r="H14"/>
  <c r="I14"/>
  <c r="G11"/>
  <c r="H11"/>
  <c r="I11"/>
  <c r="F31"/>
  <c r="F25"/>
  <c r="F20"/>
  <c r="F18"/>
  <c r="F11"/>
  <c r="E13"/>
  <c r="E46" l="1"/>
  <c r="E49"/>
  <c r="E61"/>
  <c r="E70"/>
  <c r="E97"/>
  <c r="E101"/>
  <c r="E106"/>
  <c r="E18"/>
  <c r="E25"/>
  <c r="I10"/>
  <c r="E31"/>
  <c r="K10"/>
  <c r="M21" i="5" s="1"/>
  <c r="J10" i="2"/>
  <c r="L21" i="5" s="1"/>
  <c r="E20" i="2"/>
  <c r="E56"/>
  <c r="E50"/>
  <c r="H10"/>
  <c r="F36"/>
  <c r="E42"/>
  <c r="E14"/>
  <c r="K36"/>
  <c r="K35" s="1"/>
  <c r="J36"/>
  <c r="J35" s="1"/>
  <c r="G36"/>
  <c r="G35" s="1"/>
  <c r="G10"/>
  <c r="I36"/>
  <c r="I35" s="1"/>
  <c r="H36"/>
  <c r="H35" s="1"/>
  <c r="E11"/>
  <c r="F10"/>
  <c r="I9" l="1"/>
  <c r="K9"/>
  <c r="G9"/>
  <c r="H9"/>
  <c r="E36"/>
  <c r="J9"/>
  <c r="E10"/>
  <c r="K21" i="5" s="1"/>
  <c r="L167" i="10" l="1"/>
  <c r="H158"/>
  <c r="F272" s="1"/>
  <c r="F80" i="2" s="1"/>
  <c r="E80" l="1"/>
  <c r="D165" i="10" l="1"/>
  <c r="E198"/>
  <c r="E199"/>
  <c r="E197"/>
  <c r="E196"/>
  <c r="F218" l="1"/>
  <c r="E181" l="1"/>
  <c r="E182"/>
  <c r="H200"/>
  <c r="F274" s="1"/>
  <c r="F82" i="2" l="1"/>
  <c r="K285" i="10"/>
  <c r="E82" i="2" l="1"/>
  <c r="F221" i="10"/>
  <c r="F219"/>
  <c r="F220"/>
  <c r="I226"/>
  <c r="F275" s="1"/>
  <c r="F83" i="2" l="1"/>
  <c r="F286" i="10"/>
  <c r="H286" s="1"/>
  <c r="H287" s="1"/>
  <c r="K286"/>
  <c r="K294" s="1"/>
  <c r="K297" s="1"/>
  <c r="E83" i="2" l="1"/>
  <c r="F76"/>
  <c r="F72" l="1"/>
  <c r="DF14" i="4" s="1"/>
  <c r="DF12" s="1"/>
  <c r="DF11" s="1"/>
  <c r="DF7" s="1"/>
  <c r="E76" i="2"/>
  <c r="E72" l="1"/>
  <c r="F35"/>
  <c r="E35" l="1"/>
  <c r="F9"/>
  <c r="E9" s="1"/>
</calcChain>
</file>

<file path=xl/sharedStrings.xml><?xml version="1.0" encoding="utf-8"?>
<sst xmlns="http://schemas.openxmlformats.org/spreadsheetml/2006/main" count="1732" uniqueCount="529">
  <si>
    <t>Утверждаю</t>
  </si>
  <si>
    <t>(наименование должности уполномоченного лица)</t>
  </si>
  <si>
    <t>(наименование учреждения)</t>
  </si>
  <si>
    <t>________</t>
  </si>
  <si>
    <t>(подпись)</t>
  </si>
  <si>
    <t>(расшифровка подписи)</t>
  </si>
  <si>
    <t>"__" __________ 20__ г.</t>
  </si>
  <si>
    <t>Коды</t>
  </si>
  <si>
    <t>Дата</t>
  </si>
  <si>
    <t>Орган, осуществляющий функции и полномочия учредителя</t>
  </si>
  <si>
    <t>________________________</t>
  </si>
  <si>
    <t>по Сводному реестру</t>
  </si>
  <si>
    <t>глава по БК</t>
  </si>
  <si>
    <t>Учреждение</t>
  </si>
  <si>
    <t>ИНН</t>
  </si>
  <si>
    <t>КПП</t>
  </si>
  <si>
    <t>Единица измерения: руб.</t>
  </si>
  <si>
    <t>по ОКЕИ</t>
  </si>
  <si>
    <t>от "__" __________ 20__ г.</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</si>
  <si>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</si>
  <si>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</si>
  <si>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</si>
  <si>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</si>
  <si>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</si>
  <si>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</si>
  <si>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</si>
  <si>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</si>
  <si>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</si>
  <si>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</si>
  <si>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</si>
  <si>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</si>
  <si>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</si>
  <si>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</si>
  <si>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</si>
  <si>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</si>
  <si>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</si>
  <si>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</si>
  <si>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</si>
  <si>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</si>
  <si>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</si>
  <si>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</si>
  <si>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</si>
  <si>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</si>
  <si>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</si>
  <si>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</si>
  <si>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</si>
  <si>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</si>
  <si>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</si>
  <si>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</si>
  <si>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</si>
  <si>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</si>
  <si>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</si>
  <si>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</si>
  <si>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</si>
  <si>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</si>
  <si>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</si>
  <si>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</si>
  <si>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</si>
  <si>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</si>
  <si>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</si>
  <si>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</si>
  <si>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</si>
  <si>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</si>
  <si>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</si>
  <si>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</si>
  <si>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</si>
  <si>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</si>
  <si>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</si>
  <si>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</si>
  <si>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</si>
  <si>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</si>
  <si>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</si>
  <si>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</si>
  <si>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</si>
  <si>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</si>
  <si>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</si>
  <si>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</si>
  <si>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</si>
  <si>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</si>
  <si>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</si>
  <si>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</si>
  <si>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</si>
  <si>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</si>
  <si>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</si>
  <si>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</si>
  <si>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</si>
  <si>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</si>
  <si>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</si>
  <si>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</si>
  <si>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</si>
  <si>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</si>
  <si>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</si>
  <si>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из них &lt;9.1&gt;:</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</si>
  <si>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</si>
  <si>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</si>
  <si>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</si>
  <si>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</si>
  <si>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</si>
  <si>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</si>
  <si>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</si>
  <si>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</si>
  <si>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</si>
  <si>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</si>
  <si>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</si>
  <si>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</si>
  <si>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</si>
  <si>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</si>
  <si>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</si>
  <si>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</si>
  <si>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</si>
  <si>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1.1</t>
  </si>
  <si>
    <t>1.2</t>
  </si>
  <si>
    <t>1.3</t>
  </si>
  <si>
    <t>1.4</t>
  </si>
  <si>
    <t>1.4.1</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</si>
  <si>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</si>
  <si>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</si>
  <si>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</si>
  <si>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</si>
  <si>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</si>
  <si>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</si>
  <si>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</si>
  <si>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</si>
  <si>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</si>
  <si>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</si>
  <si>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</si>
  <si>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</si>
  <si>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</si>
  <si>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</si>
  <si>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</si>
  <si>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</si>
  <si>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</si>
  <si>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</si>
  <si>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</si>
  <si>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</si>
  <si>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</si>
  <si>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</si>
  <si>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</si>
  <si>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</si>
  <si>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</si>
  <si>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</si>
  <si>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</si>
  <si>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</si>
  <si>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</si>
  <si>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</si>
  <si>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</si>
  <si>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</si>
  <si>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</si>
  <si>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</si>
  <si>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</si>
  <si>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</si>
  <si>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</si>
  <si>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</si>
  <si>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</si>
  <si>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</si>
  <si>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</si>
  <si>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</si>
  <si>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</si>
  <si>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</si>
  <si>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</si>
  <si>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</si>
  <si>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</si>
  <si>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</si>
  <si>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</si>
  <si>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</si>
  <si>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</si>
  <si>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</si>
  <si>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</si>
  <si>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</si>
  <si>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</si>
  <si>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</si>
  <si>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</si>
  <si>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</si>
  <si>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</si>
  <si>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</si>
  <si>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</si>
  <si>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</si>
  <si>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</si>
  <si>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</si>
  <si>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</si>
  <si>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</si>
  <si>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</si>
  <si>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</si>
  <si>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</si>
  <si>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</si>
  <si>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</si>
  <si>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</si>
  <si>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</si>
  <si>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</si>
  <si>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</si>
  <si>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</si>
  <si>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</si>
  <si>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</si>
  <si>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</si>
  <si>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</si>
  <si>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</si>
  <si>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</si>
  <si>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</si>
  <si>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</si>
  <si>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</si>
  <si>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</si>
  <si>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</si>
  <si>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</si>
  <si>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</si>
  <si>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</si>
  <si>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</si>
  <si>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</si>
  <si>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</si>
  <si>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</si>
  <si>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</si>
  <si>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</si>
  <si>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</si>
  <si>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</si>
  <si>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</si>
  <si>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</si>
  <si>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</si>
  <si>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</si>
  <si>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</si>
  <si>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</si>
  <si>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</si>
  <si>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</si>
  <si>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</si>
  <si>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</si>
  <si>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</si>
  <si>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</si>
  <si>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</si>
  <si>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</si>
  <si>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</si>
  <si>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</si>
  <si>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</si>
  <si>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</si>
  <si>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</si>
  <si>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</si>
  <si>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</si>
  <si>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24</t>
  </si>
  <si>
    <t xml:space="preserve">Код бюджетной классификации </t>
  </si>
  <si>
    <t>Код доп классификации</t>
  </si>
  <si>
    <t>Код субсидии</t>
  </si>
  <si>
    <t>Бюджетная роспись на 2022 год</t>
  </si>
  <si>
    <t>Бюджетная роспись на плановый период</t>
  </si>
  <si>
    <t>КВСР</t>
  </si>
  <si>
    <t>ФКР</t>
  </si>
  <si>
    <t>КЦСР</t>
  </si>
  <si>
    <t>КВР</t>
  </si>
  <si>
    <t>ЭКР</t>
  </si>
  <si>
    <t>Суб КОСГУ</t>
  </si>
  <si>
    <t>Тип средств</t>
  </si>
  <si>
    <t>Мероприятие</t>
  </si>
  <si>
    <t>Примечание</t>
  </si>
  <si>
    <t>241</t>
  </si>
  <si>
    <t>000.00.00</t>
  </si>
  <si>
    <t>017.00.00</t>
  </si>
  <si>
    <t>018.00.00</t>
  </si>
  <si>
    <t>030.00.00</t>
  </si>
  <si>
    <t>Материальные затраты</t>
  </si>
  <si>
    <t>Оплата коммунальных услуг</t>
  </si>
  <si>
    <t>Оплата услуг по вывозу ТКО</t>
  </si>
  <si>
    <t>Итого:</t>
  </si>
  <si>
    <t>Субсидия на выполнение муниципального задания на 2022 г.</t>
  </si>
  <si>
    <t>№</t>
  </si>
  <si>
    <t>Наименование расходов</t>
  </si>
  <si>
    <t>Количество работников, чел.</t>
  </si>
  <si>
    <t>Количест-во дней</t>
  </si>
  <si>
    <t>Сумма, руб (гр.3*гр.4*гр.5)</t>
  </si>
  <si>
    <t>* выделено бюджетных ассигнований</t>
  </si>
  <si>
    <t>1.3. Расчеты (обоснования) выплат персоналу по уходу за ребенком</t>
  </si>
  <si>
    <t>количество выплат  в год на одного работника</t>
  </si>
  <si>
    <t>Размер выплаты ( пособия) в месяц, руб</t>
  </si>
  <si>
    <t>Наименование государственного внебюджетнорго фонда</t>
  </si>
  <si>
    <t>Сумма взносов, руб.*</t>
  </si>
  <si>
    <t>Размер базы для начисления страховых взносов, руб</t>
  </si>
  <si>
    <t>Страховые взносы в Пенсионный фонд Российской Федерации, всего</t>
  </si>
  <si>
    <t>1.1.</t>
  </si>
  <si>
    <t xml:space="preserve">        в том числе :                                                                                                                                                                     по ставке 22,0%</t>
  </si>
  <si>
    <t>1.2.</t>
  </si>
  <si>
    <t xml:space="preserve">       по ставке 10%</t>
  </si>
  <si>
    <t>1.3.</t>
  </si>
  <si>
    <t>с применением пониженных тарифов взносов в Пенсионный фонд РФ для отдельных категорий плательщиков</t>
  </si>
  <si>
    <t>Страховые взносы в Фонд социального страхования РФ, всего</t>
  </si>
  <si>
    <t>2.1.</t>
  </si>
  <si>
    <t xml:space="preserve">          в том числе:                                                                                                                                 обязательное страхование на случай временной нетрудоспособности и в связи с материнством по ставке 2,9%</t>
  </si>
  <si>
    <t>2.2.</t>
  </si>
  <si>
    <t xml:space="preserve">       с применением ставки взносов в Фонд социального страхования РФ  по ставке 0,0%</t>
  </si>
  <si>
    <t>2.3.</t>
  </si>
  <si>
    <t xml:space="preserve">       обязательное социальное страхование от несчастных случаев на производстве и профессиональных заболеванийпо  ставке 0,2 %</t>
  </si>
  <si>
    <t>2.4.</t>
  </si>
  <si>
    <t xml:space="preserve">      обязательное социальное страхование от несчастных случаев на производстве и профессиональных заболеваний по ставке 0,_%</t>
  </si>
  <si>
    <t>2.5.</t>
  </si>
  <si>
    <t xml:space="preserve">       обязательное социальное страхование от  несчастных случаев на производстве и профессиональных заболевания по ставке 0,_%</t>
  </si>
  <si>
    <t>Страховые взносы в Федеральный фонд обязательного медицинского страхования, всего ( по ставке  5,1%)</t>
  </si>
  <si>
    <t>2.Расчеты (обоснования) расходов на социальные и иные выплаты населению</t>
  </si>
  <si>
    <t>Код видов расходов  __________________________________________________________________</t>
  </si>
  <si>
    <t>Источник финансового обеспечения ______________________________________________________</t>
  </si>
  <si>
    <t>Количество выплат в год</t>
  </si>
  <si>
    <t>Общая сумма выплат, руб ( гр.3*гр.4)</t>
  </si>
  <si>
    <t>Код видов расходов  ___________________________________________________________________</t>
  </si>
  <si>
    <t>Ставка налога, %</t>
  </si>
  <si>
    <t>налог на имущество</t>
  </si>
  <si>
    <t>Итого</t>
  </si>
  <si>
    <t>налог на землю</t>
  </si>
  <si>
    <t>4.Расчет (обоснование) расходов на безвозмездные перечисления организациям</t>
  </si>
  <si>
    <t>Общая сумма выплат, руб (гр.3* гр.4)</t>
  </si>
  <si>
    <t>5. Расчет  (обоснование) прочих расходов (кроме расходов на закупку товаров, работ, услуг)</t>
  </si>
  <si>
    <t>Количество номеров</t>
  </si>
  <si>
    <t>Количество платежей в год</t>
  </si>
  <si>
    <t>Сумма руб. ( гр.3*гр.4*гр.5)</t>
  </si>
  <si>
    <t>Остатки на 2022</t>
  </si>
  <si>
    <t>услуги связи</t>
  </si>
  <si>
    <t>интернет</t>
  </si>
  <si>
    <t>Цена услуги перевозки, руб</t>
  </si>
  <si>
    <t>Сумма, руб (гр.3* гр.4)</t>
  </si>
  <si>
    <t>Размер потребления ресурсов</t>
  </si>
  <si>
    <t>Тариф ( с учетом НДС), руб</t>
  </si>
  <si>
    <t>Индексация, %</t>
  </si>
  <si>
    <t>Сумма руб. ( гр.3*гр.4*гр.5)*</t>
  </si>
  <si>
    <t>тепловая энергия</t>
  </si>
  <si>
    <t>электроэнергия</t>
  </si>
  <si>
    <t>водоснабжение</t>
  </si>
  <si>
    <t>водоотведение</t>
  </si>
  <si>
    <t>горячее водоснабжение</t>
  </si>
  <si>
    <t>Количество</t>
  </si>
  <si>
    <t>Количество работ (услуг)</t>
  </si>
  <si>
    <t>Стоимость работ (услуг), руб</t>
  </si>
  <si>
    <t>Поверка средств измерений</t>
  </si>
  <si>
    <t>Электро-измерительные работы</t>
  </si>
  <si>
    <t>Стоимость  услуги, руб</t>
  </si>
  <si>
    <t>Медосмотр</t>
  </si>
  <si>
    <t>Программное обеспечение</t>
  </si>
  <si>
    <t>Обязательное психиатрическое освидетельствование работников образовательных учреждений</t>
  </si>
  <si>
    <t>Средняя стоимость, руб</t>
  </si>
  <si>
    <t>Сумма, руб (гр.3* гр.4)*</t>
  </si>
  <si>
    <t>СВОДНАЯ   ТАБЛИЦА</t>
  </si>
  <si>
    <t>стр.2640, КВР 244</t>
  </si>
  <si>
    <t>Вид расходов</t>
  </si>
  <si>
    <t>КОСГУ</t>
  </si>
  <si>
    <t>СУММА</t>
  </si>
  <si>
    <t>Транспортные расходы</t>
  </si>
  <si>
    <t>Расходы на коммунальные услуги</t>
  </si>
  <si>
    <t>Расходы на связь и интернет</t>
  </si>
  <si>
    <t>Расходы на оплату услуг по содержанию имущества</t>
  </si>
  <si>
    <t>Расходы на оплату прочих услуг</t>
  </si>
  <si>
    <t>Спецодежда</t>
  </si>
  <si>
    <t>СВОДНАЯ   ТАБЛИЦА, ИНЫЕ</t>
  </si>
  <si>
    <t>Работы, услуги по содержанию имущества</t>
  </si>
  <si>
    <t xml:space="preserve">Расчет -обоснование  доходов от  иной приносящей </t>
  </si>
  <si>
    <t>ДОХОД</t>
  </si>
  <si>
    <t>Прочие платные услуги</t>
  </si>
  <si>
    <t>Безвозмездные перечисления</t>
  </si>
  <si>
    <t>Весь внебюджет</t>
  </si>
  <si>
    <t>РАСХОД</t>
  </si>
  <si>
    <t>ПЛАН</t>
  </si>
  <si>
    <t>Огнезащитная обработка</t>
  </si>
  <si>
    <t xml:space="preserve">Увеличение стоимости прочих материальных запасов однократного применения (349) </t>
  </si>
  <si>
    <t>Стройматериалы</t>
  </si>
  <si>
    <t xml:space="preserve">Выделено на заработную плату </t>
  </si>
  <si>
    <t>1.2.Расчеты (обоснования)  выплат персоналу при направлении в служебные командировки</t>
  </si>
  <si>
    <t>1.4. Расчеты (обоснования)  страховых взносов на обязательное страхование в Пенсионный</t>
  </si>
  <si>
    <t xml:space="preserve">фонд РФ, в Фонд социального страхования РФ, в Федеральный фонд обязательного </t>
  </si>
  <si>
    <t>медицинского страхования</t>
  </si>
  <si>
    <t>3. Расчет (обоснование) расходов на уплату налогов, сборов и иных платежей</t>
  </si>
  <si>
    <t>Сумма исчисленного налога, подлежащего уплате, руб (гр.3*гр.4/100)*</t>
  </si>
  <si>
    <t>6. Расчет (обоснование) расходов на закупку товаров, работ, услуг</t>
  </si>
  <si>
    <t>Расчет (обоснование) расходов на оплату услуг связи</t>
  </si>
  <si>
    <t>Стоимость за единицу,( тариф) руб</t>
  </si>
  <si>
    <t>Абонентское обслуживание</t>
  </si>
  <si>
    <t xml:space="preserve"> Расчет  (обоснование) расходов  на оплату транспортных  услуг</t>
  </si>
  <si>
    <t>6.3. Расчет (обоснование) расходов на оплату коммунальных услуг</t>
  </si>
  <si>
    <t>ЖБО</t>
  </si>
  <si>
    <t>Экоальянс вывоз мусора (город)</t>
  </si>
  <si>
    <t xml:space="preserve"> Расчет (обоснование) расходов на оплату работ, услуг по содержанию имущества (КОСГУ 225)</t>
  </si>
  <si>
    <t>Тариф</t>
  </si>
  <si>
    <t xml:space="preserve"> Расчет (обоснование) расходов на оплату прочих работ, услуг (КОСГУ 226)</t>
  </si>
  <si>
    <t>тариф</t>
  </si>
  <si>
    <t>кол-во раз</t>
  </si>
  <si>
    <t>ПЦН</t>
  </si>
  <si>
    <t>Разработка паспорта опасных отходов</t>
  </si>
  <si>
    <t>КТС</t>
  </si>
  <si>
    <t>Курсы по оказанию мед. помощи, охране труда, пожарно-техническому минимуму, повышению квалификации, прочее</t>
  </si>
  <si>
    <t>сан-гигиеническое обучение</t>
  </si>
  <si>
    <t>Вывод сигнала на пульт 01</t>
  </si>
  <si>
    <t>Специальная оценка условий труда</t>
  </si>
  <si>
    <t>Приобретение материальных запасов</t>
  </si>
  <si>
    <t>наименование</t>
  </si>
  <si>
    <t>цена</t>
  </si>
  <si>
    <t>штук</t>
  </si>
  <si>
    <t>Канцтовары</t>
  </si>
  <si>
    <t>Хозтовары</t>
  </si>
  <si>
    <t>Расчет (обоснование) расходов на приобретение основных средств, материальных запасов</t>
  </si>
  <si>
    <t>обеспечение образовательного процесса   (приобретение учебников и учебных пособий, средств обучения, игр, игрушек) Постановление Правительства РБ № 599 от 02.12.14 ( в ред от 15.05.2017)</t>
  </si>
  <si>
    <t>Учебники для 9-11 класса</t>
  </si>
  <si>
    <t xml:space="preserve">Ноутбук </t>
  </si>
  <si>
    <t>Процессор</t>
  </si>
  <si>
    <t xml:space="preserve">Монитор </t>
  </si>
  <si>
    <t>Остаток на 2022</t>
  </si>
  <si>
    <t>Приобретение мат запасов (стройматериалы)</t>
  </si>
  <si>
    <t>Приобретение мат запасов (спецодежда)</t>
  </si>
  <si>
    <t>Приобретение мат запасов (канцтовары, хозтовары, вода и т.д.)</t>
  </si>
  <si>
    <t>ИТОГО</t>
  </si>
  <si>
    <t>КВР 247</t>
  </si>
  <si>
    <t>019.02.00</t>
  </si>
  <si>
    <t>Уплата земельного налога</t>
  </si>
  <si>
    <t>321</t>
  </si>
  <si>
    <t>262</t>
  </si>
  <si>
    <t>00.00.00</t>
  </si>
  <si>
    <t>Пособия и компенсации гражданам и иные социальные выплаты, кроме публичных нормативных обязательств</t>
  </si>
  <si>
    <t>33.02.15</t>
  </si>
  <si>
    <t>031.00.00</t>
  </si>
  <si>
    <t>44201S2В40</t>
  </si>
  <si>
    <t>017.04.00</t>
  </si>
  <si>
    <t>Заработная плата с начислениями на оплату труда (местный бюджет МОП)</t>
  </si>
  <si>
    <t>4420173030</t>
  </si>
  <si>
    <t>017.05.00</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</si>
  <si>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(материальные затраты)</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</si>
  <si>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(оплата труда, начисления на выплаты по оплате труда)</t>
  </si>
  <si>
    <t>034.01.00</t>
  </si>
  <si>
    <t>Субсидия на оплату труда обслуживающего персонала муниципальных общеобразовательных организаций (МОП организация питания)</t>
  </si>
  <si>
    <t>4420353030</t>
  </si>
  <si>
    <t>612</t>
  </si>
  <si>
    <t>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t>
  </si>
  <si>
    <t>4420373040</t>
  </si>
  <si>
    <t>Субвенция на выплату вознаграждения за выполнение функций классного руководителя педагогическим работникам муниципальных образовательных организаций, реализующих образовательные программы начального общего, основного общего, среднего общего образования (оплата труда, выплаты по оплате труда)</t>
  </si>
  <si>
    <t>Заработная плата</t>
  </si>
  <si>
    <t>Начисления на выплаты по оплате труда</t>
  </si>
  <si>
    <t>Услуги, работы для целей капитальных вложений</t>
  </si>
  <si>
    <t>Увеличение стоимости основных средств</t>
  </si>
  <si>
    <t>т/о КТС</t>
  </si>
  <si>
    <t>т/о АПС</t>
  </si>
  <si>
    <t>Ремонт техники</t>
  </si>
  <si>
    <t>дератизация, дезинфекция</t>
  </si>
  <si>
    <t>Вырубка сухостоя</t>
  </si>
  <si>
    <t>Заправка, ремонт картриджа</t>
  </si>
  <si>
    <t>Сервисное обслуживание приборов учета (08.01.01 субкосгу 021.00.00)</t>
  </si>
  <si>
    <t>производственный контроль</t>
  </si>
  <si>
    <t>Протиклещевая обработка</t>
  </si>
  <si>
    <t>Поверка пожарного водоема</t>
  </si>
  <si>
    <t>Физическая охрана РБ тс 08.01.01 031.00.00</t>
  </si>
  <si>
    <t>ГКШП с 08.04.83 034.01.00</t>
  </si>
  <si>
    <t>Приобретение основных средств (учебники, т.с. 08.03.01)</t>
  </si>
  <si>
    <t>Расходные материалы</t>
  </si>
  <si>
    <t>Продукты питания</t>
  </si>
  <si>
    <t>Питание в ЛДП, ЛТО</t>
  </si>
  <si>
    <t>Расходные материалы (08.01.01 субкосгу 022.00.00)  косгу 342</t>
  </si>
  <si>
    <t>Расходные материалы (08.01.01 субкосгу 022.00.00)  косгу 346</t>
  </si>
  <si>
    <t>ГСМ</t>
  </si>
  <si>
    <t xml:space="preserve"> Расчет (обоснование) расходов на оплату аренды(КОСГУ 224)</t>
  </si>
  <si>
    <t>Аренда гаража</t>
  </si>
  <si>
    <t>КВР 244</t>
  </si>
  <si>
    <t>Стирка белья</t>
  </si>
  <si>
    <t>Вывоз крупного мусора</t>
  </si>
  <si>
    <t>Т/о автомобиля</t>
  </si>
  <si>
    <t>Транспортный налог за автобус</t>
  </si>
  <si>
    <t>Организация питания в предшколе</t>
  </si>
  <si>
    <t>Т/о навигационного оборудования (Байкалтрэк)</t>
  </si>
  <si>
    <t>Т/о навигационного оборудования (АО Глонасс)</t>
  </si>
  <si>
    <t>Предрейсовый, послерейсовый медосмотр</t>
  </si>
  <si>
    <t>Приобретение мат запасов (гсм)</t>
  </si>
  <si>
    <t>Приобретение основных средств (учебники, т.с. 08.03.31)</t>
  </si>
  <si>
    <t>Приобретение расходных материалов (08.01.01 субкосгу 022.00.00)</t>
  </si>
  <si>
    <t>Расходы на аренду</t>
  </si>
  <si>
    <t>Оплата транспортного налога</t>
  </si>
  <si>
    <t>КВР 852</t>
  </si>
  <si>
    <t>Расходы на страховку</t>
  </si>
  <si>
    <t>Страховка на автобус</t>
  </si>
  <si>
    <t>Подписка (Контур)</t>
  </si>
  <si>
    <t>0702</t>
  </si>
  <si>
    <t>4420200001</t>
  </si>
  <si>
    <t>Пособия и компенсации гражданам и иные социальные выплаты, кроме публичных нормативных обязательств (подвоз)</t>
  </si>
  <si>
    <t>4420100001</t>
  </si>
  <si>
    <t>611</t>
  </si>
  <si>
    <t>Оплата услуг по физической охране</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</si>
  <si>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(оплата труда, начисления на выплаты по оплате труда  педагогических работников общеобразовательных организаций, непосредственно осуществляющих учебный процесс)</t>
  </si>
  <si>
    <t>4420300001</t>
  </si>
  <si>
    <t>038.00.00</t>
  </si>
  <si>
    <t>Реализация мероприятий проекта "Народный бюджет-2023"</t>
  </si>
  <si>
    <t>учебники</t>
  </si>
  <si>
    <t>игрушки</t>
  </si>
  <si>
    <t>т/о с/мы видеонаблюдения</t>
  </si>
  <si>
    <t>доход деятельности на 202_ год</t>
  </si>
  <si>
    <t>Негативное воздействие (за водоотведение)</t>
  </si>
  <si>
    <t>На 2025 г.</t>
  </si>
  <si>
    <t>Получатель бюджетных средств</t>
  </si>
  <si>
    <t>Код БА</t>
  </si>
  <si>
    <t>Код РО</t>
  </si>
  <si>
    <t>Лицевой счет</t>
  </si>
  <si>
    <t>Бюджетная роспись на 2024 год</t>
  </si>
  <si>
    <t>Бюджетная роспись на 2025 год</t>
  </si>
  <si>
    <t>Бюджетная роспись на 2026 год</t>
  </si>
  <si>
    <t>0053.000</t>
  </si>
  <si>
    <t>034.034.00.2</t>
  </si>
  <si>
    <t/>
  </si>
  <si>
    <t>021.00.00</t>
  </si>
  <si>
    <t>034.20.0057</t>
  </si>
  <si>
    <t>034.20.0047</t>
  </si>
  <si>
    <t>и плановый период 2025 и 2026 годов</t>
  </si>
  <si>
    <t xml:space="preserve">План финансово-хозяйственной деятельности на 2024 г. </t>
  </si>
  <si>
    <t>4ка</t>
  </si>
  <si>
    <t>з/п</t>
  </si>
  <si>
    <t>т/о СКУД</t>
  </si>
  <si>
    <t>Поверка, зарядка огнетушителей</t>
  </si>
  <si>
    <t>т/о ПЦН</t>
  </si>
  <si>
    <t>На 2026 г.</t>
  </si>
  <si>
    <t>ВОДОКАНАЛ</t>
  </si>
  <si>
    <t>ТГК-14</t>
  </si>
  <si>
    <t>ЧИТАЭНЕРГОСБЫТ</t>
  </si>
  <si>
    <t>621</t>
  </si>
  <si>
    <t>33.02.22</t>
  </si>
  <si>
    <t>019.01.00</t>
  </si>
  <si>
    <t>622</t>
  </si>
  <si>
    <t>0052.000</t>
  </si>
  <si>
    <t>034.034.00.1</t>
  </si>
  <si>
    <t>0701</t>
  </si>
  <si>
    <t>4410173020</t>
  </si>
  <si>
    <t>4410200001</t>
  </si>
  <si>
    <t>022.00.00</t>
  </si>
  <si>
    <t>019.03.00</t>
  </si>
  <si>
    <t>транспортный налог</t>
  </si>
  <si>
    <t>Директор МАОУ CОШ № 58 г.Улан-Удэ</t>
  </si>
  <si>
    <t>МАОУ CОШ № 58 г.Улан-Удэ</t>
  </si>
  <si>
    <t>Р.А. Леонтьев</t>
  </si>
  <si>
    <t>33.02.58</t>
  </si>
  <si>
    <t>МАОУ "СОШ № 58" Г. УЛАН-УДЭ</t>
  </si>
  <si>
    <t>034.20.0007</t>
  </si>
  <si>
    <t>ЦЖКУ</t>
  </si>
  <si>
    <t>водоснабжение ЦЖКУ</t>
  </si>
  <si>
    <t>водоотведение ЦЖКУ</t>
  </si>
  <si>
    <t>Негативное воздействие (за водоотведение) ЦЖКУ</t>
  </si>
  <si>
    <t>25</t>
  </si>
  <si>
    <t>26</t>
  </si>
  <si>
    <t>МАОУ "Средняя общеобразовательная школа № 58" г. Улан-Удэ</t>
  </si>
</sst>
</file>

<file path=xl/styles.xml><?xml version="1.0" encoding="utf-8"?>
<styleSheet xmlns="http://schemas.openxmlformats.org/spreadsheetml/2006/main">
  <numFmts count="20">
    <numFmt numFmtId="44" formatCode="_-* #,##0.00\ &quot;₽&quot;_-;\-* #,##0.00\ &quot;₽&quot;_-;_-* &quot;-&quot;??\ &quot;₽&quot;_-;_-@_-"/>
    <numFmt numFmtId="43" formatCode="_-* #,##0.00\ _₽_-;\-* #,##0.00\ _₽_-;_-* &quot;-&quot;??\ _₽_-;_-@_-"/>
    <numFmt numFmtId="164" formatCode="_-* #,##0.00_-;\-* #,##0.00_-;_-* &quot;-&quot;??_-;_-@_-"/>
    <numFmt numFmtId="165" formatCode="000"/>
    <numFmt numFmtId="166" formatCode="0000"/>
    <numFmt numFmtId="167" formatCode="0000000000"/>
    <numFmt numFmtId="168" formatCode="000\.00\.00"/>
    <numFmt numFmtId="169" formatCode="00\.00\.00"/>
    <numFmt numFmtId="170" formatCode="000\.00\.0000"/>
    <numFmt numFmtId="171" formatCode="000\.00\.000\.0"/>
    <numFmt numFmtId="172" formatCode="#,##0.00;[Red]\-#,##0.00;0.00"/>
    <numFmt numFmtId="173" formatCode="_-* #,##0.00_р_._-;\-* #,##0.00_р_._-;_-* &quot;-&quot;??_р_._-;_-@_-"/>
    <numFmt numFmtId="174" formatCode="#,##0.00\ _₽"/>
    <numFmt numFmtId="175" formatCode="#,##0.00_ ;[Red]\-#,##0.00\ "/>
    <numFmt numFmtId="176" formatCode="_-* #,##0.00_р_._-;\-* #,##0.00_р_._-;_-* \-??_р_._-;_-@_-"/>
    <numFmt numFmtId="177" formatCode="\ * #,##0.00&quot;    &quot;;\-* #,##0.00&quot;    &quot;;\ * \-#&quot;    &quot;;@\ "/>
    <numFmt numFmtId="178" formatCode="#,##0_ ;[Red]\-#,##0\ "/>
    <numFmt numFmtId="179" formatCode="#,##0.00_ ;\-#,##0.00\ "/>
    <numFmt numFmtId="180" formatCode="000\.000\.00\.0"/>
    <numFmt numFmtId="181" formatCode="0000\.000"/>
  </numFmts>
  <fonts count="32">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1"/>
      <name val="Calibri"/>
      <family val="2"/>
      <scheme val="minor"/>
    </font>
    <font>
      <sz val="10"/>
      <name val="Arial"/>
      <family val="2"/>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sz val="9"/>
      <color theme="1"/>
      <name val="Times New Roman"/>
      <family val="1"/>
      <charset val="204"/>
    </font>
    <font>
      <sz val="9"/>
      <name val="Times New Roman"/>
      <family val="1"/>
      <charset val="204"/>
    </font>
    <font>
      <b/>
      <sz val="12"/>
      <color theme="1"/>
      <name val="Times New Roman"/>
      <family val="1"/>
      <charset val="204"/>
    </font>
    <font>
      <sz val="11"/>
      <color indexed="8"/>
      <name val="Calibri"/>
      <family val="2"/>
      <charset val="204"/>
    </font>
    <font>
      <sz val="11"/>
      <name val="Times New Roman"/>
      <family val="1"/>
      <charset val="204"/>
    </font>
    <font>
      <u/>
      <sz val="10"/>
      <color rgb="FF0000FF"/>
      <name val="Times New Roman"/>
      <family val="2"/>
      <charset val="204"/>
    </font>
    <font>
      <u/>
      <sz val="10"/>
      <color theme="10"/>
      <name val="Times New Roman"/>
      <family val="2"/>
      <charset val="204"/>
    </font>
    <font>
      <sz val="10"/>
      <name val="Arial Cyr"/>
      <family val="2"/>
      <charset val="204"/>
    </font>
    <font>
      <sz val="10"/>
      <color theme="1"/>
      <name val="Times New Roman"/>
      <family val="2"/>
      <charset val="204"/>
    </font>
    <font>
      <b/>
      <sz val="12"/>
      <name val="Times New Roman"/>
      <family val="1"/>
      <charset val="204"/>
    </font>
    <font>
      <sz val="8"/>
      <name val="Arial"/>
      <family val="2"/>
      <charset val="204"/>
    </font>
  </fonts>
  <fills count="1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bgColor rgb="FFFFFFCC"/>
      </patternFill>
    </fill>
    <fill>
      <patternFill patternType="solid">
        <fgColor rgb="FFFFFFFF"/>
        <bgColor rgb="FFFFFFCC"/>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indexed="9"/>
      </patternFill>
    </fill>
    <fill>
      <patternFill patternType="solid">
        <fgColor theme="9" tint="0.79998168889431442"/>
        <bgColor indexed="64"/>
      </patternFill>
    </fill>
  </fills>
  <borders count="53">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0">
    <xf numFmtId="0" fontId="0" fillId="0" borderId="0"/>
    <xf numFmtId="0" fontId="4" fillId="0" borderId="0" applyNumberFormat="0" applyFill="0" applyBorder="0" applyAlignment="0" applyProtection="0"/>
    <xf numFmtId="0" fontId="12" fillId="0" borderId="0"/>
    <xf numFmtId="0" fontId="2" fillId="0" borderId="0"/>
    <xf numFmtId="173" fontId="2" fillId="0" borderId="0" applyFont="0" applyFill="0" applyBorder="0" applyAlignment="0" applyProtection="0"/>
    <xf numFmtId="0" fontId="24" fillId="0" borderId="0"/>
    <xf numFmtId="0" fontId="7" fillId="0" borderId="0"/>
    <xf numFmtId="0" fontId="7" fillId="0" borderId="0"/>
    <xf numFmtId="0" fontId="7" fillId="0" borderId="0"/>
    <xf numFmtId="0" fontId="7" fillId="0" borderId="0"/>
    <xf numFmtId="0" fontId="25" fillId="0" borderId="0"/>
    <xf numFmtId="0" fontId="26" fillId="0" borderId="0" applyBorder="0" applyProtection="0"/>
    <xf numFmtId="0" fontId="27" fillId="0" borderId="0" applyNumberFormat="0" applyFill="0" applyBorder="0" applyAlignment="0" applyProtection="0"/>
    <xf numFmtId="44" fontId="2" fillId="0" borderId="0" applyFont="0" applyFill="0" applyBorder="0" applyAlignment="0" applyProtection="0"/>
    <xf numFmtId="0" fontId="28" fillId="0" borderId="0"/>
    <xf numFmtId="0" fontId="29" fillId="0" borderId="0"/>
    <xf numFmtId="0" fontId="7" fillId="0" borderId="0"/>
    <xf numFmtId="0" fontId="7" fillId="0" borderId="0"/>
    <xf numFmtId="0" fontId="7" fillId="0" borderId="0"/>
    <xf numFmtId="0" fontId="28" fillId="0" borderId="0"/>
    <xf numFmtId="0" fontId="12" fillId="0" borderId="0"/>
    <xf numFmtId="0" fontId="20" fillId="0" borderId="0"/>
    <xf numFmtId="0" fontId="20" fillId="0" borderId="0"/>
    <xf numFmtId="0" fontId="2" fillId="0" borderId="0"/>
    <xf numFmtId="0" fontId="7" fillId="0" borderId="0"/>
    <xf numFmtId="0" fontId="29" fillId="0" borderId="0"/>
    <xf numFmtId="9" fontId="7" fillId="0" borderId="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64" fontId="2" fillId="0" borderId="0" applyFont="0" applyFill="0" applyBorder="0" applyAlignment="0" applyProtection="0"/>
    <xf numFmtId="176" fontId="7" fillId="0" borderId="0" applyFill="0" applyBorder="0" applyAlignment="0" applyProtection="0"/>
    <xf numFmtId="177" fontId="7" fillId="0" borderId="0" applyFill="0" applyBorder="0" applyAlignment="0" applyProtection="0"/>
    <xf numFmtId="176" fontId="7" fillId="0" borderId="0" applyFill="0" applyBorder="0" applyAlignment="0" applyProtection="0"/>
    <xf numFmtId="173" fontId="7" fillId="0" borderId="0" applyFont="0" applyFill="0" applyBorder="0" applyAlignment="0" applyProtection="0"/>
    <xf numFmtId="43" fontId="2" fillId="0" borderId="0" applyFont="0" applyFill="0" applyBorder="0" applyAlignment="0" applyProtection="0"/>
    <xf numFmtId="173" fontId="12" fillId="0" borderId="0" applyFont="0" applyFill="0" applyBorder="0" applyAlignment="0" applyProtection="0"/>
    <xf numFmtId="0" fontId="1" fillId="0" borderId="0"/>
    <xf numFmtId="164" fontId="20" fillId="0" borderId="0" applyFont="0" applyFill="0" applyBorder="0" applyAlignment="0" applyProtection="0"/>
  </cellStyleXfs>
  <cellXfs count="639">
    <xf numFmtId="0" fontId="0" fillId="0" borderId="0" xfId="0"/>
    <xf numFmtId="0" fontId="3" fillId="0" borderId="3" xfId="0" applyFont="1" applyBorder="1" applyAlignment="1">
      <alignment horizontal="center" vertical="center" wrapText="1"/>
    </xf>
    <xf numFmtId="0" fontId="6" fillId="0" borderId="0" xfId="0" applyFont="1"/>
    <xf numFmtId="0" fontId="3" fillId="0" borderId="3" xfId="0" applyFont="1" applyBorder="1" applyAlignment="1">
      <alignment vertical="center" wrapText="1"/>
    </xf>
    <xf numFmtId="0" fontId="5" fillId="0" borderId="6" xfId="1"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left" vertical="center" wrapText="1" indent="2"/>
    </xf>
    <xf numFmtId="0" fontId="5" fillId="0" borderId="6" xfId="1" applyFont="1" applyBorder="1" applyAlignment="1">
      <alignment horizontal="left" vertical="center" wrapText="1" indent="1"/>
    </xf>
    <xf numFmtId="0" fontId="3" fillId="0" borderId="5" xfId="0" applyFont="1" applyBorder="1" applyAlignment="1">
      <alignment horizontal="left" vertical="center" wrapText="1" indent="4"/>
    </xf>
    <xf numFmtId="0" fontId="3" fillId="0" borderId="6" xfId="0" applyFont="1" applyBorder="1" applyAlignment="1">
      <alignment horizontal="left" vertical="center" wrapText="1" indent="4"/>
    </xf>
    <xf numFmtId="0" fontId="7" fillId="0" borderId="3" xfId="0" applyFont="1" applyBorder="1" applyAlignment="1">
      <alignment vertical="center" wrapText="1"/>
    </xf>
    <xf numFmtId="0" fontId="3"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vertical="center" wrapText="1"/>
    </xf>
    <xf numFmtId="0" fontId="5" fillId="0" borderId="3" xfId="1" applyFont="1" applyBorder="1" applyAlignment="1">
      <alignment horizontal="center" vertical="center" wrapText="1"/>
    </xf>
    <xf numFmtId="0" fontId="8" fillId="0" borderId="0" xfId="0" applyFont="1" applyAlignment="1">
      <alignment vertical="center" wrapText="1"/>
    </xf>
    <xf numFmtId="0" fontId="9" fillId="0" borderId="0" xfId="0" applyFont="1"/>
    <xf numFmtId="0" fontId="3" fillId="0" borderId="5" xfId="0" applyFont="1" applyFill="1" applyBorder="1" applyAlignment="1">
      <alignment horizontal="left" vertical="center" wrapText="1" indent="1"/>
    </xf>
    <xf numFmtId="0" fontId="6" fillId="0" borderId="0" xfId="0" applyFont="1" applyFill="1"/>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3" fillId="0" borderId="6" xfId="0" applyFont="1" applyFill="1" applyBorder="1" applyAlignment="1">
      <alignment horizontal="left" vertical="center" wrapText="1" indent="2"/>
    </xf>
    <xf numFmtId="0" fontId="3" fillId="0" borderId="3" xfId="0" applyFont="1" applyFill="1" applyBorder="1" applyAlignment="1">
      <alignment horizontal="center" vertical="center" wrapText="1"/>
    </xf>
    <xf numFmtId="0" fontId="3" fillId="0" borderId="5" xfId="0" applyFont="1" applyFill="1" applyBorder="1" applyAlignment="1">
      <alignment horizontal="left" vertical="center" wrapText="1" indent="4"/>
    </xf>
    <xf numFmtId="0" fontId="3" fillId="0" borderId="6" xfId="0" applyFont="1" applyFill="1" applyBorder="1" applyAlignment="1">
      <alignment horizontal="left" vertical="center" wrapText="1" indent="4"/>
    </xf>
    <xf numFmtId="0" fontId="3" fillId="2" borderId="6" xfId="0" applyFont="1" applyFill="1" applyBorder="1" applyAlignment="1">
      <alignment vertical="center" wrapText="1"/>
    </xf>
    <xf numFmtId="0" fontId="3" fillId="2" borderId="3" xfId="0" applyFont="1" applyFill="1" applyBorder="1" applyAlignment="1">
      <alignment horizontal="center" vertical="center" wrapText="1"/>
    </xf>
    <xf numFmtId="0" fontId="13" fillId="0" borderId="0" xfId="2" applyFont="1" applyAlignment="1">
      <alignment horizontal="left"/>
    </xf>
    <xf numFmtId="0" fontId="10" fillId="0" borderId="0" xfId="2" applyFont="1" applyAlignment="1">
      <alignment horizontal="left"/>
    </xf>
    <xf numFmtId="0" fontId="11" fillId="0" borderId="0" xfId="2" applyFont="1" applyAlignment="1">
      <alignment horizontal="left"/>
    </xf>
    <xf numFmtId="0" fontId="11" fillId="0" borderId="0" xfId="2" applyFont="1" applyAlignment="1">
      <alignment horizontal="center" vertical="top"/>
    </xf>
    <xf numFmtId="0" fontId="10" fillId="0" borderId="11" xfId="2" applyFont="1" applyBorder="1" applyAlignment="1">
      <alignment horizontal="left"/>
    </xf>
    <xf numFmtId="0" fontId="10" fillId="0" borderId="12" xfId="2" applyFont="1" applyBorder="1" applyAlignment="1">
      <alignment horizontal="left"/>
    </xf>
    <xf numFmtId="0" fontId="10" fillId="0" borderId="13" xfId="2" applyFont="1" applyBorder="1" applyAlignment="1">
      <alignment horizontal="left"/>
    </xf>
    <xf numFmtId="0" fontId="10" fillId="0" borderId="14" xfId="2" applyFont="1" applyBorder="1" applyAlignment="1">
      <alignment horizontal="left"/>
    </xf>
    <xf numFmtId="0" fontId="11" fillId="0" borderId="13" xfId="2" applyFont="1" applyBorder="1" applyAlignment="1">
      <alignment horizontal="center" vertical="top"/>
    </xf>
    <xf numFmtId="0" fontId="11" fillId="0" borderId="14" xfId="2" applyFont="1" applyBorder="1" applyAlignment="1">
      <alignment horizontal="center" vertical="top"/>
    </xf>
    <xf numFmtId="0" fontId="10" fillId="0" borderId="19" xfId="2" applyFont="1" applyBorder="1" applyAlignment="1">
      <alignment horizontal="left"/>
    </xf>
    <xf numFmtId="0" fontId="10" fillId="0" borderId="20" xfId="2" applyFont="1" applyBorder="1" applyAlignment="1">
      <alignment horizontal="left"/>
    </xf>
    <xf numFmtId="0" fontId="10" fillId="0" borderId="21" xfId="2" applyFont="1" applyBorder="1" applyAlignment="1">
      <alignment horizontal="left"/>
    </xf>
    <xf numFmtId="0" fontId="10" fillId="0" borderId="22" xfId="2" applyFont="1" applyBorder="1" applyAlignment="1">
      <alignment horizontal="left"/>
    </xf>
    <xf numFmtId="0" fontId="16" fillId="0" borderId="0" xfId="2" applyFont="1" applyAlignment="1">
      <alignment horizontal="left"/>
    </xf>
    <xf numFmtId="0" fontId="18" fillId="0" borderId="0" xfId="2" applyFont="1" applyAlignment="1">
      <alignment horizontal="left"/>
    </xf>
    <xf numFmtId="0" fontId="10" fillId="0" borderId="0" xfId="2" applyFont="1" applyFill="1" applyAlignment="1">
      <alignment horizontal="left"/>
    </xf>
    <xf numFmtId="0" fontId="10" fillId="0" borderId="43" xfId="2" applyFont="1" applyFill="1" applyBorder="1" applyAlignment="1" applyProtection="1">
      <alignment horizontal="center" vertical="center"/>
      <protection hidden="1"/>
    </xf>
    <xf numFmtId="0" fontId="0" fillId="0" borderId="0" xfId="0" applyAlignment="1">
      <alignment wrapText="1"/>
    </xf>
    <xf numFmtId="0" fontId="2" fillId="0" borderId="0" xfId="3"/>
    <xf numFmtId="0" fontId="23" fillId="0" borderId="0" xfId="3" applyFont="1"/>
    <xf numFmtId="175" fontId="2" fillId="0" borderId="0" xfId="3" applyNumberFormat="1"/>
    <xf numFmtId="0" fontId="21" fillId="0" borderId="43" xfId="0" applyFont="1" applyBorder="1"/>
    <xf numFmtId="0" fontId="21" fillId="0" borderId="0" xfId="0" applyFont="1"/>
    <xf numFmtId="179" fontId="3" fillId="0" borderId="3" xfId="0" applyNumberFormat="1" applyFont="1" applyBorder="1" applyAlignment="1">
      <alignment vertical="center" wrapText="1"/>
    </xf>
    <xf numFmtId="179" fontId="3" fillId="2" borderId="3" xfId="0" applyNumberFormat="1" applyFont="1" applyFill="1" applyBorder="1" applyAlignment="1">
      <alignment vertical="center" wrapText="1"/>
    </xf>
    <xf numFmtId="179" fontId="3" fillId="0" borderId="1" xfId="0" applyNumberFormat="1" applyFont="1" applyBorder="1" applyAlignment="1">
      <alignment vertical="center" wrapText="1"/>
    </xf>
    <xf numFmtId="179" fontId="3" fillId="0" borderId="2" xfId="0" applyNumberFormat="1" applyFont="1" applyBorder="1" applyAlignment="1">
      <alignment vertical="center" wrapText="1"/>
    </xf>
    <xf numFmtId="179" fontId="3" fillId="0" borderId="3" xfId="0" applyNumberFormat="1" applyFont="1" applyFill="1" applyBorder="1" applyAlignment="1">
      <alignment vertical="center" wrapText="1"/>
    </xf>
    <xf numFmtId="179" fontId="3" fillId="0" borderId="3" xfId="0" applyNumberFormat="1" applyFont="1" applyFill="1" applyBorder="1" applyAlignment="1">
      <alignment horizontal="center" vertical="center" wrapText="1"/>
    </xf>
    <xf numFmtId="179" fontId="3" fillId="0" borderId="3" xfId="0" applyNumberFormat="1" applyFont="1" applyBorder="1" applyAlignment="1">
      <alignment horizontal="center" vertical="center" wrapText="1"/>
    </xf>
    <xf numFmtId="0" fontId="3" fillId="4" borderId="6" xfId="0" applyFont="1" applyFill="1" applyBorder="1" applyAlignment="1">
      <alignment horizontal="left" vertical="center" wrapText="1" indent="2"/>
    </xf>
    <xf numFmtId="0" fontId="3" fillId="4" borderId="3" xfId="0" applyFont="1" applyFill="1" applyBorder="1" applyAlignment="1">
      <alignment horizontal="center" vertical="center" wrapText="1"/>
    </xf>
    <xf numFmtId="179" fontId="3" fillId="4" borderId="3" xfId="0" applyNumberFormat="1" applyFont="1" applyFill="1" applyBorder="1" applyAlignment="1">
      <alignment vertical="center" wrapText="1"/>
    </xf>
    <xf numFmtId="0" fontId="6" fillId="4" borderId="0" xfId="0" applyFont="1" applyFill="1"/>
    <xf numFmtId="179" fontId="3" fillId="2" borderId="3" xfId="0" applyNumberFormat="1" applyFont="1" applyFill="1" applyBorder="1" applyAlignment="1">
      <alignment horizontal="center" vertical="center" wrapText="1"/>
    </xf>
    <xf numFmtId="179" fontId="3" fillId="0" borderId="1"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179" fontId="3" fillId="4" borderId="3" xfId="0" applyNumberFormat="1" applyFont="1" applyFill="1" applyBorder="1" applyAlignment="1">
      <alignment horizontal="center" vertical="center" wrapText="1"/>
    </xf>
    <xf numFmtId="0" fontId="3" fillId="4" borderId="3" xfId="0" applyFont="1" applyFill="1" applyBorder="1" applyAlignment="1">
      <alignment vertical="center" wrapText="1"/>
    </xf>
    <xf numFmtId="0" fontId="10" fillId="0" borderId="0" xfId="2" applyFont="1" applyAlignment="1">
      <alignment horizontal="left"/>
    </xf>
    <xf numFmtId="171" fontId="10" fillId="0" borderId="43" xfId="8" applyNumberFormat="1" applyFont="1" applyBorder="1" applyAlignment="1" applyProtection="1">
      <alignment horizontal="left" vertical="center" wrapText="1"/>
      <protection hidden="1"/>
    </xf>
    <xf numFmtId="172" fontId="10" fillId="0" borderId="43" xfId="8" applyNumberFormat="1" applyFont="1" applyBorder="1" applyAlignment="1" applyProtection="1">
      <alignment horizontal="left" vertical="center" wrapText="1"/>
      <protection hidden="1"/>
    </xf>
    <xf numFmtId="4" fontId="13" fillId="0" borderId="43" xfId="8" applyNumberFormat="1" applyFont="1" applyBorder="1" applyAlignment="1">
      <alignment vertical="center"/>
    </xf>
    <xf numFmtId="0" fontId="10" fillId="0" borderId="0" xfId="2" applyFont="1"/>
    <xf numFmtId="0" fontId="10" fillId="6" borderId="0" xfId="2" applyFont="1" applyFill="1" applyAlignment="1">
      <alignment horizontal="center" vertical="center" wrapText="1"/>
    </xf>
    <xf numFmtId="0" fontId="13" fillId="6" borderId="0" xfId="2" applyFont="1" applyFill="1" applyAlignment="1">
      <alignment horizontal="center" vertical="center" wrapText="1"/>
    </xf>
    <xf numFmtId="174" fontId="13" fillId="6" borderId="0" xfId="2" applyNumberFormat="1" applyFont="1" applyFill="1" applyAlignment="1">
      <alignment horizontal="center" vertical="center" wrapText="1"/>
    </xf>
    <xf numFmtId="0" fontId="10" fillId="0" borderId="43" xfId="2" applyFont="1" applyBorder="1" applyAlignment="1">
      <alignment vertical="center"/>
    </xf>
    <xf numFmtId="0" fontId="10" fillId="0" borderId="43" xfId="2" applyFont="1" applyBorder="1" applyAlignment="1">
      <alignment vertical="center" wrapText="1"/>
    </xf>
    <xf numFmtId="0" fontId="10" fillId="0" borderId="43" xfId="2" applyFont="1" applyBorder="1" applyAlignment="1">
      <alignment horizontal="center"/>
    </xf>
    <xf numFmtId="0" fontId="10" fillId="0" borderId="43" xfId="2" applyFont="1" applyBorder="1"/>
    <xf numFmtId="2" fontId="10" fillId="0" borderId="43" xfId="2" applyNumberFormat="1" applyFont="1" applyBorder="1"/>
    <xf numFmtId="173" fontId="10" fillId="0" borderId="0" xfId="37" applyFont="1"/>
    <xf numFmtId="173" fontId="10" fillId="0" borderId="43" xfId="37" applyFont="1" applyBorder="1"/>
    <xf numFmtId="172" fontId="10" fillId="0" borderId="0" xfId="2" applyNumberFormat="1" applyFont="1"/>
    <xf numFmtId="4" fontId="10" fillId="0" borderId="43" xfId="2" applyNumberFormat="1" applyFont="1" applyBorder="1"/>
    <xf numFmtId="16" fontId="10" fillId="0" borderId="43" xfId="2" applyNumberFormat="1" applyFont="1" applyBorder="1" applyAlignment="1">
      <alignment horizontal="center"/>
    </xf>
    <xf numFmtId="0" fontId="13" fillId="0" borderId="43" xfId="2" applyFont="1" applyBorder="1" applyAlignment="1">
      <alignment horizontal="center"/>
    </xf>
    <xf numFmtId="4" fontId="13" fillId="0" borderId="43" xfId="2" applyNumberFormat="1" applyFont="1" applyBorder="1"/>
    <xf numFmtId="4" fontId="10" fillId="0" borderId="0" xfId="2" applyNumberFormat="1" applyFont="1"/>
    <xf numFmtId="0" fontId="13" fillId="0" borderId="0" xfId="2" applyFont="1"/>
    <xf numFmtId="0" fontId="10" fillId="0" borderId="43" xfId="2" applyFont="1" applyBorder="1" applyAlignment="1">
      <alignment wrapText="1"/>
    </xf>
    <xf numFmtId="0" fontId="10" fillId="0" borderId="43" xfId="2" applyFont="1" applyBorder="1" applyAlignment="1">
      <alignment horizontal="center" vertical="center" wrapText="1"/>
    </xf>
    <xf numFmtId="4" fontId="13" fillId="0" borderId="0" xfId="2" applyNumberFormat="1" applyFont="1"/>
    <xf numFmtId="0" fontId="10" fillId="3" borderId="43" xfId="2" applyFont="1" applyFill="1" applyBorder="1" applyAlignment="1">
      <alignment wrapText="1"/>
    </xf>
    <xf numFmtId="0" fontId="10" fillId="3" borderId="43" xfId="2" applyFont="1" applyFill="1" applyBorder="1" applyAlignment="1">
      <alignment horizontal="center" vertical="center" wrapText="1"/>
    </xf>
    <xf numFmtId="0" fontId="10" fillId="3" borderId="28" xfId="2" applyFont="1" applyFill="1" applyBorder="1" applyAlignment="1">
      <alignment horizontal="center" vertical="center" wrapText="1"/>
    </xf>
    <xf numFmtId="0" fontId="10" fillId="3" borderId="0" xfId="2" applyFont="1" applyFill="1"/>
    <xf numFmtId="0" fontId="10" fillId="3" borderId="43" xfId="2" applyFont="1" applyFill="1" applyBorder="1" applyAlignment="1">
      <alignment horizontal="center"/>
    </xf>
    <xf numFmtId="0" fontId="10" fillId="3" borderId="43" xfId="2" applyFont="1" applyFill="1" applyBorder="1" applyAlignment="1">
      <alignment horizontal="center" wrapText="1"/>
    </xf>
    <xf numFmtId="0" fontId="10" fillId="3" borderId="28" xfId="2" applyFont="1" applyFill="1" applyBorder="1" applyAlignment="1">
      <alignment horizontal="center" wrapText="1"/>
    </xf>
    <xf numFmtId="0" fontId="10" fillId="3" borderId="0" xfId="2" applyFont="1" applyFill="1" applyAlignment="1">
      <alignment horizontal="center"/>
    </xf>
    <xf numFmtId="0" fontId="10" fillId="3" borderId="43" xfId="2" applyFont="1" applyFill="1" applyBorder="1"/>
    <xf numFmtId="4" fontId="10" fillId="3" borderId="43" xfId="2" applyNumberFormat="1" applyFont="1" applyFill="1" applyBorder="1" applyAlignment="1">
      <alignment horizontal="center" vertical="center" wrapText="1"/>
    </xf>
    <xf numFmtId="4" fontId="10" fillId="3" borderId="43" xfId="2" applyNumberFormat="1" applyFont="1" applyFill="1" applyBorder="1" applyAlignment="1">
      <alignment horizontal="center" wrapText="1"/>
    </xf>
    <xf numFmtId="4" fontId="10" fillId="3" borderId="28" xfId="2" applyNumberFormat="1" applyFont="1" applyFill="1" applyBorder="1" applyAlignment="1">
      <alignment horizontal="center" wrapText="1"/>
    </xf>
    <xf numFmtId="4" fontId="13" fillId="3" borderId="43" xfId="2" applyNumberFormat="1" applyFont="1" applyFill="1" applyBorder="1" applyAlignment="1">
      <alignment horizontal="center" vertical="center" wrapText="1"/>
    </xf>
    <xf numFmtId="4" fontId="13" fillId="3" borderId="43" xfId="2" applyNumberFormat="1" applyFont="1" applyFill="1" applyBorder="1" applyAlignment="1">
      <alignment horizontal="center" wrapText="1"/>
    </xf>
    <xf numFmtId="0" fontId="13" fillId="3" borderId="0" xfId="2" applyFont="1" applyFill="1"/>
    <xf numFmtId="4" fontId="13" fillId="3" borderId="0" xfId="2" applyNumberFormat="1" applyFont="1" applyFill="1"/>
    <xf numFmtId="0" fontId="13" fillId="7" borderId="0" xfId="2" applyFont="1" applyFill="1"/>
    <xf numFmtId="0" fontId="10" fillId="7" borderId="0" xfId="2" applyFont="1" applyFill="1"/>
    <xf numFmtId="3" fontId="10" fillId="3" borderId="43" xfId="2" applyNumberFormat="1" applyFont="1" applyFill="1" applyBorder="1" applyAlignment="1">
      <alignment horizontal="center"/>
    </xf>
    <xf numFmtId="3" fontId="10" fillId="3" borderId="43" xfId="2" applyNumberFormat="1" applyFont="1" applyFill="1" applyBorder="1" applyAlignment="1">
      <alignment horizontal="center" vertical="center" wrapText="1"/>
    </xf>
    <xf numFmtId="3" fontId="10" fillId="0" borderId="43" xfId="2" applyNumberFormat="1" applyFont="1" applyBorder="1" applyAlignment="1">
      <alignment horizontal="center" vertical="center" wrapText="1"/>
    </xf>
    <xf numFmtId="3" fontId="10" fillId="0" borderId="43" xfId="2" applyNumberFormat="1" applyFont="1" applyBorder="1" applyAlignment="1">
      <alignment horizontal="center"/>
    </xf>
    <xf numFmtId="4" fontId="10" fillId="0" borderId="43" xfId="2" applyNumberFormat="1" applyFont="1" applyBorder="1" applyAlignment="1">
      <alignment horizontal="center" vertical="center" wrapText="1"/>
    </xf>
    <xf numFmtId="4" fontId="10" fillId="0" borderId="43" xfId="2" applyNumberFormat="1" applyFont="1" applyBorder="1" applyAlignment="1">
      <alignment horizontal="center"/>
    </xf>
    <xf numFmtId="4" fontId="10" fillId="0" borderId="43" xfId="2" applyNumberFormat="1" applyFont="1" applyBorder="1" applyAlignment="1">
      <alignment vertical="center" wrapText="1"/>
    </xf>
    <xf numFmtId="4" fontId="10" fillId="0" borderId="0" xfId="2" applyNumberFormat="1" applyFont="1" applyAlignment="1">
      <alignment horizontal="left"/>
    </xf>
    <xf numFmtId="4" fontId="10" fillId="0" borderId="0" xfId="2" applyNumberFormat="1" applyFont="1" applyAlignment="1">
      <alignment horizontal="center" wrapText="1"/>
    </xf>
    <xf numFmtId="4" fontId="13" fillId="0" borderId="0" xfId="2" applyNumberFormat="1" applyFont="1" applyAlignment="1">
      <alignment horizontal="center" wrapText="1"/>
    </xf>
    <xf numFmtId="4" fontId="10" fillId="0" borderId="43" xfId="2" applyNumberFormat="1" applyFont="1" applyBorder="1" applyAlignment="1">
      <alignment wrapText="1"/>
    </xf>
    <xf numFmtId="4" fontId="13" fillId="0" borderId="43" xfId="2" applyNumberFormat="1" applyFont="1" applyBorder="1" applyAlignment="1">
      <alignment wrapText="1"/>
    </xf>
    <xf numFmtId="4" fontId="13" fillId="0" borderId="43" xfId="2" applyNumberFormat="1" applyFont="1" applyBorder="1" applyAlignment="1">
      <alignment horizontal="center" wrapText="1"/>
    </xf>
    <xf numFmtId="0" fontId="13" fillId="0" borderId="0" xfId="2" applyFont="1" applyAlignment="1">
      <alignment horizontal="center" vertical="center" wrapText="1"/>
    </xf>
    <xf numFmtId="4" fontId="13" fillId="0" borderId="0" xfId="2" applyNumberFormat="1" applyFont="1" applyAlignment="1">
      <alignment wrapText="1"/>
    </xf>
    <xf numFmtId="174" fontId="10" fillId="0" borderId="0" xfId="2" applyNumberFormat="1" applyFont="1"/>
    <xf numFmtId="4" fontId="10" fillId="0" borderId="25" xfId="2" applyNumberFormat="1" applyFont="1" applyBorder="1" applyAlignment="1">
      <alignment wrapText="1"/>
    </xf>
    <xf numFmtId="4" fontId="10" fillId="3" borderId="25" xfId="2" applyNumberFormat="1" applyFont="1" applyFill="1" applyBorder="1" applyAlignment="1">
      <alignment horizontal="left" vertical="center" wrapText="1"/>
    </xf>
    <xf numFmtId="4" fontId="10" fillId="3" borderId="26" xfId="2" applyNumberFormat="1" applyFont="1" applyFill="1" applyBorder="1" applyAlignment="1">
      <alignment horizontal="left" vertical="center" wrapText="1"/>
    </xf>
    <xf numFmtId="4" fontId="10" fillId="3" borderId="31" xfId="2" applyNumberFormat="1" applyFont="1" applyFill="1" applyBorder="1" applyAlignment="1">
      <alignment horizontal="left" vertical="center" wrapText="1"/>
    </xf>
    <xf numFmtId="4" fontId="10" fillId="3" borderId="43" xfId="2" applyNumberFormat="1" applyFont="1" applyFill="1" applyBorder="1" applyAlignment="1">
      <alignment wrapText="1"/>
    </xf>
    <xf numFmtId="4" fontId="10" fillId="8" borderId="43" xfId="2" applyNumberFormat="1" applyFont="1" applyFill="1" applyBorder="1" applyAlignment="1">
      <alignment wrapText="1"/>
    </xf>
    <xf numFmtId="4" fontId="10" fillId="3" borderId="0" xfId="2" applyNumberFormat="1" applyFont="1" applyFill="1"/>
    <xf numFmtId="0" fontId="10" fillId="3" borderId="48" xfId="2" applyFont="1" applyFill="1" applyBorder="1"/>
    <xf numFmtId="3" fontId="10" fillId="3" borderId="48" xfId="2" applyNumberFormat="1" applyFont="1" applyFill="1" applyBorder="1" applyAlignment="1">
      <alignment horizontal="center" vertical="center" wrapText="1"/>
    </xf>
    <xf numFmtId="3" fontId="13" fillId="3" borderId="43" xfId="2" applyNumberFormat="1" applyFont="1" applyFill="1" applyBorder="1" applyAlignment="1">
      <alignment horizontal="center" vertical="center" wrapText="1"/>
    </xf>
    <xf numFmtId="0" fontId="13" fillId="3" borderId="50" xfId="2" applyFont="1" applyFill="1" applyBorder="1"/>
    <xf numFmtId="4" fontId="13" fillId="3" borderId="51" xfId="2" applyNumberFormat="1" applyFont="1" applyFill="1" applyBorder="1" applyAlignment="1">
      <alignment horizontal="center" vertical="center" wrapText="1"/>
    </xf>
    <xf numFmtId="0" fontId="8" fillId="0" borderId="0" xfId="38" applyFont="1"/>
    <xf numFmtId="0" fontId="22" fillId="0" borderId="43" xfId="38" applyFont="1" applyBorder="1" applyAlignment="1">
      <alignment vertical="top"/>
    </xf>
    <xf numFmtId="0" fontId="22" fillId="0" borderId="43" xfId="38" applyFont="1" applyBorder="1" applyAlignment="1">
      <alignment horizontal="center" vertical="top"/>
    </xf>
    <xf numFmtId="174" fontId="22" fillId="0" borderId="48" xfId="38" applyNumberFormat="1" applyFont="1" applyBorder="1" applyAlignment="1">
      <alignment vertical="top"/>
    </xf>
    <xf numFmtId="0" fontId="22" fillId="0" borderId="43" xfId="38" applyFont="1" applyBorder="1" applyAlignment="1">
      <alignment horizontal="center" vertical="top" wrapText="1"/>
    </xf>
    <xf numFmtId="174" fontId="22" fillId="0" borderId="43" xfId="38" applyNumberFormat="1" applyFont="1" applyBorder="1" applyAlignment="1">
      <alignment vertical="top" wrapText="1"/>
    </xf>
    <xf numFmtId="174" fontId="22" fillId="0" borderId="49" xfId="38" applyNumberFormat="1" applyFont="1" applyBorder="1" applyAlignment="1">
      <alignment vertical="top" wrapText="1"/>
    </xf>
    <xf numFmtId="0" fontId="10" fillId="0" borderId="43" xfId="2" applyFont="1" applyBorder="1" applyAlignment="1">
      <alignment vertical="top" wrapText="1"/>
    </xf>
    <xf numFmtId="0" fontId="10" fillId="0" borderId="43" xfId="2" applyFont="1" applyBorder="1" applyAlignment="1">
      <alignment horizontal="center" vertical="top" wrapText="1"/>
    </xf>
    <xf numFmtId="4" fontId="22" fillId="0" borderId="43" xfId="38" applyNumberFormat="1" applyFont="1" applyBorder="1" applyAlignment="1">
      <alignment vertical="top" wrapText="1"/>
    </xf>
    <xf numFmtId="173" fontId="10" fillId="0" borderId="0" xfId="37" applyFont="1" applyAlignment="1">
      <alignment vertical="top" wrapText="1"/>
    </xf>
    <xf numFmtId="173" fontId="10" fillId="0" borderId="0" xfId="2" applyNumberFormat="1" applyFont="1"/>
    <xf numFmtId="0" fontId="10" fillId="0" borderId="0" xfId="2" applyFont="1" applyAlignment="1">
      <alignment wrapText="1"/>
    </xf>
    <xf numFmtId="43" fontId="10" fillId="0" borderId="0" xfId="2" applyNumberFormat="1" applyFont="1"/>
    <xf numFmtId="0" fontId="22" fillId="0" borderId="43" xfId="38" applyFont="1" applyBorder="1"/>
    <xf numFmtId="0" fontId="22" fillId="0" borderId="43" xfId="38" applyFont="1" applyBorder="1" applyAlignment="1">
      <alignment horizontal="center"/>
    </xf>
    <xf numFmtId="174" fontId="22" fillId="0" borderId="43" xfId="38" applyNumberFormat="1" applyFont="1" applyBorder="1"/>
    <xf numFmtId="0" fontId="10" fillId="0" borderId="43" xfId="8" applyFont="1" applyBorder="1" applyAlignment="1" applyProtection="1">
      <alignment horizontal="center" vertical="center" wrapText="1"/>
      <protection hidden="1"/>
    </xf>
    <xf numFmtId="175" fontId="0" fillId="0" borderId="43" xfId="0" applyNumberFormat="1" applyBorder="1" applyAlignment="1">
      <alignment horizontal="center"/>
    </xf>
    <xf numFmtId="0" fontId="10" fillId="0" borderId="0" xfId="0" applyFont="1"/>
    <xf numFmtId="175" fontId="0" fillId="0" borderId="43" xfId="0" applyNumberFormat="1" applyBorder="1"/>
    <xf numFmtId="0" fontId="0" fillId="0" borderId="43" xfId="0" applyBorder="1"/>
    <xf numFmtId="175" fontId="0" fillId="0" borderId="31" xfId="0" applyNumberFormat="1" applyBorder="1"/>
    <xf numFmtId="175" fontId="0" fillId="0" borderId="25" xfId="0" applyNumberFormat="1" applyBorder="1" applyAlignment="1">
      <alignment horizontal="center"/>
    </xf>
    <xf numFmtId="178" fontId="0" fillId="0" borderId="43" xfId="0" applyNumberFormat="1" applyBorder="1"/>
    <xf numFmtId="175" fontId="10" fillId="0" borderId="0" xfId="0" applyNumberFormat="1" applyFont="1"/>
    <xf numFmtId="4" fontId="10" fillId="0" borderId="43" xfId="2" applyNumberFormat="1" applyFont="1" applyBorder="1" applyAlignment="1">
      <alignment horizontal="center" wrapText="1"/>
    </xf>
    <xf numFmtId="0" fontId="10" fillId="0" borderId="43" xfId="2" applyFont="1" applyBorder="1" applyAlignment="1">
      <alignment horizontal="center"/>
    </xf>
    <xf numFmtId="165" fontId="10" fillId="0" borderId="9" xfId="0" applyNumberFormat="1" applyFont="1" applyBorder="1" applyAlignment="1" applyProtection="1">
      <alignment horizontal="center" vertical="center"/>
      <protection hidden="1"/>
    </xf>
    <xf numFmtId="166" fontId="10" fillId="0" borderId="9" xfId="0" applyNumberFormat="1" applyFont="1" applyBorder="1" applyAlignment="1" applyProtection="1">
      <alignment horizontal="center" vertical="center"/>
      <protection hidden="1"/>
    </xf>
    <xf numFmtId="167" fontId="10" fillId="0" borderId="9" xfId="0" applyNumberFormat="1" applyFont="1" applyBorder="1" applyAlignment="1" applyProtection="1">
      <alignment horizontal="center" vertical="center"/>
      <protection hidden="1"/>
    </xf>
    <xf numFmtId="165" fontId="10" fillId="0" borderId="0" xfId="0" applyNumberFormat="1" applyFont="1" applyBorder="1" applyAlignment="1" applyProtection="1">
      <alignment horizontal="center" vertical="center"/>
      <protection hidden="1"/>
    </xf>
    <xf numFmtId="165" fontId="10" fillId="0" borderId="0" xfId="0" applyNumberFormat="1" applyFont="1" applyBorder="1" applyAlignment="1" applyProtection="1">
      <alignment horizontal="center" vertical="center" wrapText="1"/>
      <protection hidden="1"/>
    </xf>
    <xf numFmtId="168" fontId="10" fillId="0" borderId="0" xfId="0" applyNumberFormat="1" applyFont="1" applyBorder="1" applyAlignment="1" applyProtection="1">
      <alignment horizontal="center" vertical="center"/>
      <protection hidden="1"/>
    </xf>
    <xf numFmtId="169" fontId="10" fillId="0" borderId="0" xfId="0" applyNumberFormat="1" applyFont="1" applyBorder="1" applyAlignment="1" applyProtection="1">
      <alignment horizontal="center" vertical="center"/>
      <protection hidden="1"/>
    </xf>
    <xf numFmtId="170" fontId="10" fillId="0" borderId="0" xfId="0" applyNumberFormat="1" applyFont="1" applyBorder="1" applyAlignment="1" applyProtection="1">
      <alignment horizontal="center" vertical="center"/>
      <protection hidden="1"/>
    </xf>
    <xf numFmtId="4" fontId="10" fillId="0" borderId="0" xfId="0" applyNumberFormat="1" applyFont="1" applyBorder="1" applyAlignment="1" applyProtection="1">
      <alignment horizontal="center" vertical="center"/>
      <protection hidden="1"/>
    </xf>
    <xf numFmtId="0" fontId="23" fillId="0" borderId="0" xfId="0" applyFont="1"/>
    <xf numFmtId="0" fontId="21" fillId="0" borderId="0" xfId="0" applyFont="1" applyAlignment="1">
      <alignment horizontal="center"/>
    </xf>
    <xf numFmtId="0" fontId="0" fillId="0" borderId="43" xfId="0" applyBorder="1" applyAlignment="1">
      <alignment horizontal="center"/>
    </xf>
    <xf numFmtId="0" fontId="21" fillId="0" borderId="43" xfId="0" applyFont="1" applyBorder="1" applyAlignment="1">
      <alignment horizontal="center"/>
    </xf>
    <xf numFmtId="4" fontId="21" fillId="0" borderId="43" xfId="0" applyNumberFormat="1" applyFont="1" applyBorder="1"/>
    <xf numFmtId="4" fontId="21" fillId="0" borderId="0" xfId="0" applyNumberFormat="1" applyFont="1"/>
    <xf numFmtId="175" fontId="21" fillId="0" borderId="0" xfId="0" applyNumberFormat="1" applyFont="1"/>
    <xf numFmtId="4" fontId="21" fillId="0" borderId="43" xfId="0" applyNumberFormat="1" applyFont="1" applyBorder="1" applyAlignment="1"/>
    <xf numFmtId="0" fontId="10" fillId="0" borderId="43" xfId="2" applyFont="1" applyBorder="1" applyAlignment="1">
      <alignment vertical="top"/>
    </xf>
    <xf numFmtId="0" fontId="0" fillId="0" borderId="0" xfId="0"/>
    <xf numFmtId="0" fontId="22" fillId="0" borderId="43" xfId="38" applyFont="1" applyBorder="1" applyAlignment="1">
      <alignment horizontal="center" vertical="top"/>
    </xf>
    <xf numFmtId="0" fontId="10" fillId="0" borderId="43" xfId="2" applyFont="1" applyBorder="1" applyAlignment="1">
      <alignment horizontal="center" vertical="center" wrapText="1"/>
    </xf>
    <xf numFmtId="4" fontId="10" fillId="0" borderId="43" xfId="2" applyNumberFormat="1" applyFont="1" applyBorder="1" applyAlignment="1">
      <alignment horizontal="center" wrapText="1"/>
    </xf>
    <xf numFmtId="0" fontId="10" fillId="0" borderId="43" xfId="2" applyFont="1" applyBorder="1" applyAlignment="1">
      <alignment horizontal="center" wrapText="1"/>
    </xf>
    <xf numFmtId="4" fontId="10" fillId="0" borderId="43" xfId="2" applyNumberFormat="1" applyFont="1" applyBorder="1" applyAlignment="1">
      <alignment horizontal="center" vertical="center" wrapText="1"/>
    </xf>
    <xf numFmtId="0" fontId="10" fillId="0" borderId="43" xfId="2" applyFont="1" applyBorder="1" applyAlignment="1">
      <alignment horizontal="center"/>
    </xf>
    <xf numFmtId="0" fontId="10" fillId="0" borderId="43" xfId="2" applyFont="1" applyBorder="1" applyAlignment="1">
      <alignment horizontal="center"/>
    </xf>
    <xf numFmtId="0" fontId="22" fillId="0" borderId="43" xfId="38" applyFont="1" applyBorder="1" applyAlignment="1">
      <alignment horizontal="center" vertical="top"/>
    </xf>
    <xf numFmtId="0" fontId="10" fillId="3" borderId="0" xfId="2" applyFont="1" applyFill="1" applyBorder="1"/>
    <xf numFmtId="0" fontId="10" fillId="0" borderId="0" xfId="2" applyFont="1" applyBorder="1"/>
    <xf numFmtId="0" fontId="22" fillId="0" borderId="0" xfId="2" applyFont="1" applyBorder="1"/>
    <xf numFmtId="0" fontId="22" fillId="0" borderId="0" xfId="2" applyFont="1" applyBorder="1" applyAlignment="1">
      <alignment vertical="center"/>
    </xf>
    <xf numFmtId="0" fontId="22" fillId="0" borderId="0" xfId="2" applyFont="1" applyBorder="1" applyAlignment="1">
      <alignment vertical="center" wrapText="1"/>
    </xf>
    <xf numFmtId="0" fontId="21" fillId="0" borderId="0" xfId="2" applyFont="1" applyBorder="1" applyAlignment="1">
      <alignment vertical="center"/>
    </xf>
    <xf numFmtId="0" fontId="21" fillId="0" borderId="0" xfId="2" applyFont="1" applyBorder="1" applyAlignment="1">
      <alignment vertical="center" wrapText="1"/>
    </xf>
    <xf numFmtId="4" fontId="10" fillId="0" borderId="0" xfId="2" applyNumberFormat="1" applyFont="1" applyBorder="1"/>
    <xf numFmtId="4" fontId="22" fillId="0" borderId="0" xfId="2" applyNumberFormat="1" applyFont="1" applyBorder="1" applyAlignment="1">
      <alignment horizontal="center" vertical="center"/>
    </xf>
    <xf numFmtId="164" fontId="10" fillId="0" borderId="0" xfId="39" applyFont="1" applyBorder="1"/>
    <xf numFmtId="164" fontId="10" fillId="0" borderId="0" xfId="39" applyFont="1"/>
    <xf numFmtId="4" fontId="10" fillId="9" borderId="43" xfId="2" applyNumberFormat="1" applyFont="1" applyFill="1" applyBorder="1" applyAlignment="1">
      <alignment wrapText="1"/>
    </xf>
    <xf numFmtId="4" fontId="10" fillId="9" borderId="43" xfId="2" applyNumberFormat="1" applyFont="1" applyFill="1" applyBorder="1" applyAlignment="1">
      <alignment horizont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4" fontId="10" fillId="0" borderId="43" xfId="2" applyNumberFormat="1" applyFont="1" applyBorder="1" applyAlignment="1">
      <alignment horizontal="center" wrapText="1"/>
    </xf>
    <xf numFmtId="165" fontId="10" fillId="10" borderId="43" xfId="0" applyNumberFormat="1" applyFont="1" applyFill="1" applyBorder="1" applyAlignment="1" applyProtection="1">
      <alignment wrapText="1"/>
      <protection hidden="1"/>
    </xf>
    <xf numFmtId="49" fontId="10" fillId="10" borderId="43" xfId="0" applyNumberFormat="1" applyFont="1" applyFill="1" applyBorder="1" applyProtection="1">
      <protection hidden="1"/>
    </xf>
    <xf numFmtId="167" fontId="10" fillId="10" borderId="43" xfId="0" applyNumberFormat="1" applyFont="1" applyFill="1" applyBorder="1" applyProtection="1">
      <protection hidden="1"/>
    </xf>
    <xf numFmtId="165" fontId="10" fillId="10" borderId="43" xfId="0" applyNumberFormat="1" applyFont="1" applyFill="1" applyBorder="1" applyProtection="1">
      <protection hidden="1"/>
    </xf>
    <xf numFmtId="168" fontId="10" fillId="10" borderId="43" xfId="0" applyNumberFormat="1" applyFont="1" applyFill="1" applyBorder="1" applyProtection="1">
      <protection hidden="1"/>
    </xf>
    <xf numFmtId="169" fontId="10" fillId="10" borderId="43" xfId="0" applyNumberFormat="1" applyFont="1" applyFill="1" applyBorder="1" applyProtection="1">
      <protection hidden="1"/>
    </xf>
    <xf numFmtId="180" fontId="10" fillId="10" borderId="43" xfId="0" applyNumberFormat="1" applyFont="1" applyFill="1" applyBorder="1" applyProtection="1">
      <protection hidden="1"/>
    </xf>
    <xf numFmtId="172" fontId="10" fillId="10" borderId="43" xfId="0" applyNumberFormat="1" applyFont="1" applyFill="1" applyBorder="1" applyProtection="1">
      <protection hidden="1"/>
    </xf>
    <xf numFmtId="170" fontId="10" fillId="0" borderId="43" xfId="0" applyNumberFormat="1" applyFont="1" applyBorder="1" applyProtection="1">
      <protection hidden="1"/>
    </xf>
    <xf numFmtId="0" fontId="10" fillId="0" borderId="43" xfId="0" applyFont="1" applyBorder="1" applyAlignment="1">
      <alignment wrapText="1"/>
    </xf>
    <xf numFmtId="165" fontId="10" fillId="8" borderId="43" xfId="0" applyNumberFormat="1" applyFont="1" applyFill="1" applyBorder="1" applyAlignment="1" applyProtection="1">
      <alignment wrapText="1"/>
      <protection hidden="1"/>
    </xf>
    <xf numFmtId="49" fontId="10" fillId="8" borderId="43" xfId="0" applyNumberFormat="1" applyFont="1" applyFill="1" applyBorder="1" applyProtection="1">
      <protection hidden="1"/>
    </xf>
    <xf numFmtId="167" fontId="10" fillId="8" borderId="43" xfId="0" applyNumberFormat="1" applyFont="1" applyFill="1" applyBorder="1" applyProtection="1">
      <protection hidden="1"/>
    </xf>
    <xf numFmtId="165" fontId="10" fillId="8" borderId="43" xfId="0" applyNumberFormat="1" applyFont="1" applyFill="1" applyBorder="1" applyProtection="1">
      <protection hidden="1"/>
    </xf>
    <xf numFmtId="168" fontId="10" fillId="8" borderId="43" xfId="0" applyNumberFormat="1" applyFont="1" applyFill="1" applyBorder="1" applyProtection="1">
      <protection hidden="1"/>
    </xf>
    <xf numFmtId="169" fontId="10" fillId="8" borderId="43" xfId="0" applyNumberFormat="1" applyFont="1" applyFill="1" applyBorder="1" applyProtection="1">
      <protection hidden="1"/>
    </xf>
    <xf numFmtId="180" fontId="10" fillId="8" borderId="43" xfId="0" applyNumberFormat="1" applyFont="1" applyFill="1" applyBorder="1" applyProtection="1">
      <protection hidden="1"/>
    </xf>
    <xf numFmtId="172" fontId="10" fillId="8" borderId="43" xfId="0" applyNumberFormat="1" applyFont="1" applyFill="1" applyBorder="1" applyProtection="1">
      <protection hidden="1"/>
    </xf>
    <xf numFmtId="172" fontId="10" fillId="8" borderId="43" xfId="8" applyNumberFormat="1" applyFont="1" applyFill="1" applyBorder="1" applyAlignment="1" applyProtection="1">
      <alignment horizontal="left" vertical="center" wrapText="1"/>
      <protection hidden="1"/>
    </xf>
    <xf numFmtId="0" fontId="0" fillId="8" borderId="0" xfId="0" applyFill="1"/>
    <xf numFmtId="4" fontId="0" fillId="0" borderId="0" xfId="0" applyNumberFormat="1"/>
    <xf numFmtId="169" fontId="31" fillId="0" borderId="25" xfId="0" applyNumberFormat="1" applyFont="1" applyBorder="1" applyProtection="1">
      <protection hidden="1"/>
    </xf>
    <xf numFmtId="170" fontId="31" fillId="0" borderId="43" xfId="0" applyNumberFormat="1" applyFont="1" applyBorder="1" applyAlignment="1" applyProtection="1">
      <alignment wrapText="1"/>
      <protection hidden="1"/>
    </xf>
    <xf numFmtId="0" fontId="22" fillId="11" borderId="25" xfId="2" applyFont="1" applyFill="1" applyBorder="1"/>
    <xf numFmtId="0" fontId="10" fillId="11" borderId="26" xfId="2" applyFont="1" applyFill="1" applyBorder="1" applyAlignment="1">
      <alignment horizontal="left" vertical="center"/>
    </xf>
    <xf numFmtId="0" fontId="10" fillId="11" borderId="31" xfId="2" applyFont="1" applyFill="1" applyBorder="1" applyAlignment="1">
      <alignment horizontal="left" vertical="center"/>
    </xf>
    <xf numFmtId="0" fontId="10" fillId="11" borderId="25" xfId="2" applyFont="1" applyFill="1" applyBorder="1" applyAlignment="1">
      <alignment horizontal="left" vertical="center"/>
    </xf>
    <xf numFmtId="0" fontId="10" fillId="11" borderId="25" xfId="2" applyFont="1" applyFill="1" applyBorder="1" applyAlignment="1">
      <alignment vertical="center"/>
    </xf>
    <xf numFmtId="0" fontId="10" fillId="11" borderId="26" xfId="2" applyFont="1" applyFill="1" applyBorder="1" applyAlignment="1">
      <alignment vertical="center"/>
    </xf>
    <xf numFmtId="0" fontId="10" fillId="11" borderId="31" xfId="2" applyFont="1" applyFill="1" applyBorder="1" applyAlignment="1">
      <alignment vertical="center"/>
    </xf>
    <xf numFmtId="0" fontId="10" fillId="11" borderId="25" xfId="2" applyFont="1" applyFill="1" applyBorder="1" applyAlignment="1">
      <alignment horizontal="left" vertical="center" wrapText="1"/>
    </xf>
    <xf numFmtId="0" fontId="10" fillId="11" borderId="26" xfId="2" applyFont="1" applyFill="1" applyBorder="1" applyAlignment="1">
      <alignment horizontal="left" vertical="center" wrapText="1"/>
    </xf>
    <xf numFmtId="0" fontId="10" fillId="11" borderId="31" xfId="2" applyFont="1" applyFill="1" applyBorder="1" applyAlignment="1">
      <alignment horizontal="left" vertical="center" wrapText="1"/>
    </xf>
    <xf numFmtId="0" fontId="10" fillId="0" borderId="0" xfId="2" applyFont="1" applyAlignment="1">
      <alignment horizontal="left"/>
    </xf>
    <xf numFmtId="0" fontId="10" fillId="0" borderId="43" xfId="2" applyFont="1" applyBorder="1" applyAlignment="1">
      <alignment horizontal="center" vertical="center" wrapText="1"/>
    </xf>
    <xf numFmtId="0" fontId="10" fillId="0" borderId="43" xfId="2" applyFont="1" applyBorder="1" applyAlignment="1">
      <alignment horizontal="center"/>
    </xf>
    <xf numFmtId="4" fontId="10" fillId="3" borderId="43" xfId="2" applyNumberFormat="1" applyFont="1" applyFill="1" applyBorder="1" applyAlignment="1">
      <alignment horizontal="center" wrapText="1"/>
    </xf>
    <xf numFmtId="4" fontId="13" fillId="3" borderId="43" xfId="2" applyNumberFormat="1" applyFont="1" applyFill="1" applyBorder="1" applyAlignment="1">
      <alignment horizontal="center" wrapText="1"/>
    </xf>
    <xf numFmtId="0" fontId="10" fillId="3" borderId="43" xfId="2" applyFont="1" applyFill="1" applyBorder="1" applyAlignment="1">
      <alignment horizontal="center" vertical="center" wrapText="1"/>
    </xf>
    <xf numFmtId="0" fontId="10" fillId="3" borderId="43" xfId="2" applyFont="1" applyFill="1" applyBorder="1" applyAlignment="1">
      <alignment horizontal="center" wrapText="1"/>
    </xf>
    <xf numFmtId="3" fontId="10" fillId="3" borderId="43" xfId="2" applyNumberFormat="1" applyFont="1" applyFill="1" applyBorder="1" applyAlignment="1">
      <alignment horizontal="center" vertical="center" wrapText="1"/>
    </xf>
    <xf numFmtId="4" fontId="10" fillId="0" borderId="43" xfId="2" applyNumberFormat="1" applyFont="1" applyBorder="1" applyAlignment="1">
      <alignment horizontal="center" wrapText="1"/>
    </xf>
    <xf numFmtId="4" fontId="10" fillId="0" borderId="43" xfId="2" applyNumberFormat="1" applyFont="1" applyBorder="1" applyAlignment="1">
      <alignment horizontal="center" vertical="center" wrapText="1"/>
    </xf>
    <xf numFmtId="4" fontId="13" fillId="0" borderId="43" xfId="2" applyNumberFormat="1" applyFont="1" applyBorder="1" applyAlignment="1">
      <alignment horizontal="center" wrapText="1"/>
    </xf>
    <xf numFmtId="4" fontId="22" fillId="0" borderId="0" xfId="2" applyNumberFormat="1" applyFont="1" applyBorder="1" applyAlignment="1">
      <alignment horizontal="center" vertical="center"/>
    </xf>
    <xf numFmtId="3" fontId="10" fillId="3" borderId="48" xfId="2" applyNumberFormat="1" applyFont="1" applyFill="1" applyBorder="1" applyAlignment="1">
      <alignment horizontal="center" vertical="center" wrapText="1"/>
    </xf>
    <xf numFmtId="4" fontId="10" fillId="3" borderId="43" xfId="2" applyNumberFormat="1" applyFont="1" applyFill="1" applyBorder="1" applyAlignment="1">
      <alignment horizontal="center" vertical="center" wrapText="1"/>
    </xf>
    <xf numFmtId="0" fontId="22" fillId="0" borderId="43" xfId="38" applyFont="1" applyBorder="1"/>
    <xf numFmtId="0" fontId="21" fillId="0" borderId="0" xfId="0" applyFont="1" applyAlignment="1">
      <alignment horizontal="center"/>
    </xf>
    <xf numFmtId="4" fontId="13" fillId="3" borderId="51" xfId="2" applyNumberFormat="1" applyFont="1" applyFill="1" applyBorder="1" applyAlignment="1">
      <alignment horizontal="center" vertical="center" wrapText="1"/>
    </xf>
    <xf numFmtId="0" fontId="8" fillId="0" borderId="0" xfId="38" applyFont="1"/>
    <xf numFmtId="0" fontId="22" fillId="0" borderId="43" xfId="38" applyFont="1" applyBorder="1" applyAlignment="1">
      <alignment horizontal="center" vertical="top"/>
    </xf>
    <xf numFmtId="0" fontId="22" fillId="0" borderId="43" xfId="38" applyFont="1" applyBorder="1" applyAlignment="1">
      <alignment vertical="top"/>
    </xf>
    <xf numFmtId="0" fontId="10" fillId="7" borderId="43" xfId="2" applyFont="1" applyFill="1" applyBorder="1" applyAlignment="1">
      <alignment horizontal="center" vertical="center" wrapText="1"/>
    </xf>
    <xf numFmtId="0" fontId="10" fillId="7" borderId="43" xfId="2" applyFont="1" applyFill="1" applyBorder="1" applyAlignment="1">
      <alignment horizontal="center" wrapText="1"/>
    </xf>
    <xf numFmtId="0" fontId="10" fillId="7" borderId="43" xfId="2" applyFont="1" applyFill="1" applyBorder="1" applyAlignment="1">
      <alignment horizontal="center"/>
    </xf>
    <xf numFmtId="4" fontId="10" fillId="7" borderId="43" xfId="2" applyNumberFormat="1" applyFont="1" applyFill="1" applyBorder="1" applyAlignment="1">
      <alignment horizontal="center" vertical="center" wrapText="1"/>
    </xf>
    <xf numFmtId="4" fontId="10" fillId="7" borderId="43" xfId="2" applyNumberFormat="1" applyFont="1" applyFill="1" applyBorder="1" applyAlignment="1">
      <alignment horizontal="center"/>
    </xf>
    <xf numFmtId="4" fontId="10" fillId="7" borderId="0" xfId="2" applyNumberFormat="1" applyFont="1" applyFill="1"/>
    <xf numFmtId="4" fontId="10" fillId="7" borderId="31" xfId="2" applyNumberFormat="1" applyFont="1" applyFill="1" applyBorder="1" applyAlignment="1">
      <alignment vertical="center" wrapText="1"/>
    </xf>
    <xf numFmtId="4" fontId="10" fillId="7" borderId="43" xfId="2" applyNumberFormat="1" applyFont="1" applyFill="1" applyBorder="1" applyAlignment="1">
      <alignment vertical="center" wrapText="1"/>
    </xf>
    <xf numFmtId="0" fontId="6" fillId="0" borderId="0" xfId="0" applyFont="1" applyAlignment="1">
      <alignment horizontal="center"/>
    </xf>
    <xf numFmtId="0" fontId="10" fillId="11" borderId="25" xfId="2" applyFont="1" applyFill="1" applyBorder="1" applyAlignment="1">
      <alignment horizontal="left" vertical="center" wrapText="1"/>
    </xf>
    <xf numFmtId="0" fontId="10" fillId="11" borderId="26" xfId="2" applyFont="1" applyFill="1" applyBorder="1" applyAlignment="1">
      <alignment horizontal="left" vertical="center" wrapText="1"/>
    </xf>
    <xf numFmtId="0" fontId="10" fillId="11" borderId="31" xfId="2" applyFont="1" applyFill="1" applyBorder="1" applyAlignment="1">
      <alignment horizontal="left" vertical="center" wrapText="1"/>
    </xf>
    <xf numFmtId="0" fontId="0" fillId="0" borderId="0" xfId="0" applyFill="1"/>
    <xf numFmtId="0" fontId="10" fillId="0" borderId="43" xfId="8" applyFont="1" applyFill="1" applyBorder="1" applyAlignment="1" applyProtection="1">
      <alignment horizontal="center" vertical="center"/>
      <protection hidden="1"/>
    </xf>
    <xf numFmtId="0" fontId="10" fillId="0" borderId="43" xfId="8" applyFont="1" applyFill="1" applyBorder="1" applyAlignment="1" applyProtection="1">
      <alignment horizontal="center" vertical="center" wrapText="1"/>
      <protection hidden="1"/>
    </xf>
    <xf numFmtId="181" fontId="31" fillId="0" borderId="25" xfId="0" applyNumberFormat="1" applyFont="1" applyFill="1" applyBorder="1" applyProtection="1">
      <protection hidden="1"/>
    </xf>
    <xf numFmtId="180" fontId="31" fillId="0" borderId="25" xfId="0" applyNumberFormat="1" applyFont="1" applyFill="1" applyBorder="1" applyProtection="1">
      <protection hidden="1"/>
    </xf>
    <xf numFmtId="171" fontId="31" fillId="0" borderId="25" xfId="0" applyNumberFormat="1" applyFont="1" applyFill="1" applyBorder="1" applyProtection="1">
      <protection hidden="1"/>
    </xf>
    <xf numFmtId="165" fontId="31" fillId="0" borderId="25" xfId="0" applyNumberFormat="1" applyFont="1" applyFill="1" applyBorder="1" applyAlignment="1" applyProtection="1">
      <alignment wrapText="1"/>
      <protection hidden="1"/>
    </xf>
    <xf numFmtId="49" fontId="31" fillId="0" borderId="25" xfId="0" applyNumberFormat="1" applyFont="1" applyFill="1" applyBorder="1" applyProtection="1">
      <protection hidden="1"/>
    </xf>
    <xf numFmtId="167" fontId="31" fillId="0" borderId="25" xfId="0" applyNumberFormat="1" applyFont="1" applyFill="1" applyBorder="1" applyProtection="1">
      <protection hidden="1"/>
    </xf>
    <xf numFmtId="165" fontId="31" fillId="0" borderId="25" xfId="0" applyNumberFormat="1" applyFont="1" applyFill="1" applyBorder="1" applyProtection="1">
      <protection hidden="1"/>
    </xf>
    <xf numFmtId="168" fontId="31" fillId="0" borderId="25" xfId="0" applyNumberFormat="1" applyFont="1" applyFill="1" applyBorder="1" applyProtection="1">
      <protection hidden="1"/>
    </xf>
    <xf numFmtId="169" fontId="31" fillId="0" borderId="25" xfId="0" applyNumberFormat="1" applyFont="1" applyFill="1" applyBorder="1" applyProtection="1">
      <protection hidden="1"/>
    </xf>
    <xf numFmtId="170" fontId="31" fillId="0" borderId="43" xfId="0" applyNumberFormat="1" applyFont="1" applyFill="1" applyBorder="1" applyAlignment="1" applyProtection="1">
      <alignment wrapText="1"/>
      <protection hidden="1"/>
    </xf>
    <xf numFmtId="172" fontId="31" fillId="0" borderId="25" xfId="0" applyNumberFormat="1" applyFont="1" applyFill="1" applyBorder="1" applyProtection="1">
      <protection hidden="1"/>
    </xf>
    <xf numFmtId="0" fontId="13" fillId="0" borderId="43" xfId="8" applyFont="1" applyFill="1" applyBorder="1" applyAlignment="1">
      <alignment vertical="center"/>
    </xf>
    <xf numFmtId="4" fontId="13" fillId="0" borderId="43" xfId="8" applyNumberFormat="1" applyFont="1" applyFill="1" applyBorder="1" applyAlignment="1">
      <alignment vertical="center"/>
    </xf>
    <xf numFmtId="181" fontId="31" fillId="8" borderId="25" xfId="0" applyNumberFormat="1" applyFont="1" applyFill="1" applyBorder="1" applyProtection="1">
      <protection hidden="1"/>
    </xf>
    <xf numFmtId="180" fontId="31" fillId="8" borderId="25" xfId="0" applyNumberFormat="1" applyFont="1" applyFill="1" applyBorder="1" applyProtection="1">
      <protection hidden="1"/>
    </xf>
    <xf numFmtId="171" fontId="31" fillId="8" borderId="25" xfId="0" applyNumberFormat="1" applyFont="1" applyFill="1" applyBorder="1" applyProtection="1">
      <protection hidden="1"/>
    </xf>
    <xf numFmtId="165" fontId="31" fillId="8" borderId="25" xfId="0" applyNumberFormat="1" applyFont="1" applyFill="1" applyBorder="1" applyAlignment="1" applyProtection="1">
      <alignment wrapText="1"/>
      <protection hidden="1"/>
    </xf>
    <xf numFmtId="49" fontId="31" fillId="8" borderId="25" xfId="0" applyNumberFormat="1" applyFont="1" applyFill="1" applyBorder="1" applyProtection="1">
      <protection hidden="1"/>
    </xf>
    <xf numFmtId="167" fontId="31" fillId="8" borderId="25" xfId="0" applyNumberFormat="1" applyFont="1" applyFill="1" applyBorder="1" applyProtection="1">
      <protection hidden="1"/>
    </xf>
    <xf numFmtId="165" fontId="31" fillId="8" borderId="25" xfId="0" applyNumberFormat="1" applyFont="1" applyFill="1" applyBorder="1" applyProtection="1">
      <protection hidden="1"/>
    </xf>
    <xf numFmtId="0" fontId="10" fillId="11" borderId="43" xfId="2" applyFont="1" applyFill="1" applyBorder="1"/>
    <xf numFmtId="4" fontId="10" fillId="11" borderId="43" xfId="2" applyNumberFormat="1" applyFont="1" applyFill="1" applyBorder="1" applyAlignment="1">
      <alignment vertical="center" wrapText="1"/>
    </xf>
    <xf numFmtId="181" fontId="31" fillId="0" borderId="25" xfId="0" applyNumberFormat="1" applyFont="1" applyBorder="1" applyProtection="1">
      <protection hidden="1"/>
    </xf>
    <xf numFmtId="180" fontId="31" fillId="0" borderId="25" xfId="0" applyNumberFormat="1" applyFont="1" applyBorder="1" applyProtection="1">
      <protection hidden="1"/>
    </xf>
    <xf numFmtId="171" fontId="31" fillId="0" borderId="25" xfId="0" applyNumberFormat="1" applyFont="1" applyBorder="1" applyProtection="1">
      <protection hidden="1"/>
    </xf>
    <xf numFmtId="165" fontId="31" fillId="0" borderId="25" xfId="0" applyNumberFormat="1" applyFont="1" applyBorder="1" applyAlignment="1" applyProtection="1">
      <alignment wrapText="1"/>
      <protection hidden="1"/>
    </xf>
    <xf numFmtId="49" fontId="31" fillId="0" borderId="25" xfId="0" applyNumberFormat="1" applyFont="1" applyBorder="1" applyProtection="1">
      <protection hidden="1"/>
    </xf>
    <xf numFmtId="167" fontId="31" fillId="0" borderId="25" xfId="0" applyNumberFormat="1" applyFont="1" applyBorder="1" applyProtection="1">
      <protection hidden="1"/>
    </xf>
    <xf numFmtId="165" fontId="31" fillId="0" borderId="25" xfId="0" applyNumberFormat="1" applyFont="1" applyBorder="1" applyProtection="1">
      <protection hidden="1"/>
    </xf>
    <xf numFmtId="168" fontId="31" fillId="0" borderId="25" xfId="0" applyNumberFormat="1" applyFont="1" applyBorder="1" applyProtection="1">
      <protection hidden="1"/>
    </xf>
    <xf numFmtId="172" fontId="31" fillId="0" borderId="25" xfId="0" applyNumberFormat="1" applyFont="1" applyBorder="1" applyProtection="1">
      <protection hidden="1"/>
    </xf>
    <xf numFmtId="0" fontId="10" fillId="11" borderId="0" xfId="8" applyFont="1" applyFill="1"/>
    <xf numFmtId="181" fontId="31" fillId="11" borderId="25" xfId="0" applyNumberFormat="1" applyFont="1" applyFill="1" applyBorder="1" applyProtection="1">
      <protection hidden="1"/>
    </xf>
    <xf numFmtId="180" fontId="31" fillId="11" borderId="25" xfId="0" applyNumberFormat="1" applyFont="1" applyFill="1" applyBorder="1" applyProtection="1">
      <protection hidden="1"/>
    </xf>
    <xf numFmtId="171" fontId="31" fillId="11" borderId="25" xfId="0" applyNumberFormat="1" applyFont="1" applyFill="1" applyBorder="1" applyProtection="1">
      <protection hidden="1"/>
    </xf>
    <xf numFmtId="165" fontId="31" fillId="11" borderId="25" xfId="0" applyNumberFormat="1" applyFont="1" applyFill="1" applyBorder="1" applyAlignment="1" applyProtection="1">
      <alignment wrapText="1"/>
      <protection hidden="1"/>
    </xf>
    <xf numFmtId="49" fontId="31" fillId="11" borderId="25" xfId="0" applyNumberFormat="1" applyFont="1" applyFill="1" applyBorder="1" applyProtection="1">
      <protection hidden="1"/>
    </xf>
    <xf numFmtId="167" fontId="31" fillId="11" borderId="25" xfId="0" applyNumberFormat="1" applyFont="1" applyFill="1" applyBorder="1" applyProtection="1">
      <protection hidden="1"/>
    </xf>
    <xf numFmtId="165" fontId="31" fillId="11" borderId="25" xfId="0" applyNumberFormat="1" applyFont="1" applyFill="1" applyBorder="1" applyProtection="1">
      <protection hidden="1"/>
    </xf>
    <xf numFmtId="168" fontId="31" fillId="11" borderId="25" xfId="0" applyNumberFormat="1" applyFont="1" applyFill="1" applyBorder="1" applyProtection="1">
      <protection hidden="1"/>
    </xf>
    <xf numFmtId="169" fontId="31" fillId="11" borderId="25" xfId="0" applyNumberFormat="1" applyFont="1" applyFill="1" applyBorder="1" applyProtection="1">
      <protection hidden="1"/>
    </xf>
    <xf numFmtId="170" fontId="31" fillId="11" borderId="43" xfId="0" applyNumberFormat="1" applyFont="1" applyFill="1" applyBorder="1" applyAlignment="1" applyProtection="1">
      <alignment wrapText="1"/>
      <protection hidden="1"/>
    </xf>
    <xf numFmtId="172" fontId="31" fillId="11" borderId="25" xfId="0" applyNumberFormat="1" applyFont="1" applyFill="1" applyBorder="1" applyProtection="1">
      <protection hidden="1"/>
    </xf>
    <xf numFmtId="0" fontId="0" fillId="11" borderId="0" xfId="0" applyFill="1"/>
    <xf numFmtId="172" fontId="31" fillId="0" borderId="28" xfId="0" applyNumberFormat="1" applyFont="1" applyFill="1" applyBorder="1" applyProtection="1">
      <protection hidden="1"/>
    </xf>
    <xf numFmtId="175" fontId="0" fillId="0" borderId="0" xfId="0" applyNumberFormat="1" applyFill="1"/>
    <xf numFmtId="172" fontId="0" fillId="0" borderId="0" xfId="0" applyNumberFormat="1" applyFill="1"/>
    <xf numFmtId="0" fontId="10" fillId="0" borderId="0" xfId="2" applyFont="1" applyAlignment="1">
      <alignment horizontal="left"/>
    </xf>
    <xf numFmtId="0" fontId="8" fillId="0" borderId="0" xfId="38" applyFont="1"/>
    <xf numFmtId="0" fontId="22" fillId="0" borderId="43" xfId="38" applyFont="1" applyBorder="1" applyAlignment="1">
      <alignment horizontal="center" vertical="top"/>
    </xf>
    <xf numFmtId="0" fontId="10" fillId="0" borderId="43" xfId="2" applyFont="1" applyBorder="1" applyAlignment="1">
      <alignment horizontal="center" vertical="center" wrapText="1"/>
    </xf>
    <xf numFmtId="0" fontId="10" fillId="0" borderId="43" xfId="2" applyFont="1" applyBorder="1" applyAlignment="1">
      <alignment horizontal="center" wrapText="1"/>
    </xf>
    <xf numFmtId="0" fontId="22" fillId="0" borderId="43" xfId="38" applyFont="1" applyBorder="1" applyAlignment="1">
      <alignment vertical="top"/>
    </xf>
    <xf numFmtId="4" fontId="10" fillId="3" borderId="43" xfId="2" applyNumberFormat="1" applyFont="1" applyFill="1" applyBorder="1" applyAlignment="1">
      <alignment horizontal="center" vertical="center" wrapText="1"/>
    </xf>
    <xf numFmtId="0" fontId="10" fillId="11" borderId="25" xfId="2" applyFont="1" applyFill="1" applyBorder="1" applyAlignment="1">
      <alignment horizontal="left" vertical="center" wrapText="1"/>
    </xf>
    <xf numFmtId="0" fontId="10" fillId="11" borderId="26" xfId="2" applyFont="1" applyFill="1" applyBorder="1" applyAlignment="1">
      <alignment horizontal="left" vertical="center" wrapText="1"/>
    </xf>
    <xf numFmtId="0" fontId="10" fillId="11" borderId="31" xfId="2" applyFont="1" applyFill="1" applyBorder="1" applyAlignment="1">
      <alignment horizontal="left" vertical="center" wrapText="1"/>
    </xf>
    <xf numFmtId="4" fontId="10" fillId="0" borderId="43" xfId="2" applyNumberFormat="1" applyFont="1" applyBorder="1" applyAlignment="1">
      <alignment horizontal="center" wrapText="1"/>
    </xf>
    <xf numFmtId="4" fontId="13" fillId="3" borderId="51" xfId="2" applyNumberFormat="1" applyFont="1" applyFill="1" applyBorder="1" applyAlignment="1">
      <alignment horizontal="center" vertical="center" wrapText="1"/>
    </xf>
    <xf numFmtId="0" fontId="22" fillId="0" borderId="43" xfId="38" applyFont="1" applyBorder="1"/>
    <xf numFmtId="0" fontId="21" fillId="0" borderId="0" xfId="0" applyFont="1" applyAlignment="1">
      <alignment horizontal="center"/>
    </xf>
    <xf numFmtId="0" fontId="10" fillId="3" borderId="43" xfId="2" applyFont="1" applyFill="1" applyBorder="1" applyAlignment="1">
      <alignment horizontal="center" vertical="center" wrapText="1"/>
    </xf>
    <xf numFmtId="3" fontId="10" fillId="3" borderId="48" xfId="2" applyNumberFormat="1" applyFont="1" applyFill="1" applyBorder="1" applyAlignment="1">
      <alignment horizontal="center" vertical="center" wrapText="1"/>
    </xf>
    <xf numFmtId="4" fontId="22" fillId="0" borderId="0" xfId="2" applyNumberFormat="1" applyFont="1" applyBorder="1" applyAlignment="1">
      <alignment horizontal="center" vertical="center"/>
    </xf>
    <xf numFmtId="4" fontId="13" fillId="0" borderId="43" xfId="2" applyNumberFormat="1" applyFont="1" applyBorder="1" applyAlignment="1">
      <alignment horizontal="center" wrapText="1"/>
    </xf>
    <xf numFmtId="0" fontId="10" fillId="7" borderId="43" xfId="2" applyFont="1" applyFill="1" applyBorder="1" applyAlignment="1">
      <alignment horizontal="center" vertical="center" wrapText="1"/>
    </xf>
    <xf numFmtId="0" fontId="10" fillId="7" borderId="43" xfId="2" applyFont="1" applyFill="1" applyBorder="1" applyAlignment="1">
      <alignment horizontal="center" wrapText="1"/>
    </xf>
    <xf numFmtId="4" fontId="10" fillId="0" borderId="43" xfId="2" applyNumberFormat="1" applyFont="1" applyBorder="1" applyAlignment="1">
      <alignment horizontal="center" vertical="center" wrapText="1"/>
    </xf>
    <xf numFmtId="0" fontId="10" fillId="3" borderId="43" xfId="2" applyFont="1" applyFill="1" applyBorder="1" applyAlignment="1">
      <alignment horizontal="center" wrapText="1"/>
    </xf>
    <xf numFmtId="3" fontId="10" fillId="3" borderId="43" xfId="2" applyNumberFormat="1" applyFont="1" applyFill="1" applyBorder="1" applyAlignment="1">
      <alignment horizontal="center" vertical="center" wrapText="1"/>
    </xf>
    <xf numFmtId="4" fontId="10" fillId="3" borderId="43" xfId="2" applyNumberFormat="1" applyFont="1" applyFill="1" applyBorder="1" applyAlignment="1">
      <alignment horizontal="center" wrapText="1"/>
    </xf>
    <xf numFmtId="4" fontId="13" fillId="3" borderId="43" xfId="2" applyNumberFormat="1" applyFont="1" applyFill="1" applyBorder="1" applyAlignment="1">
      <alignment horizontal="center" wrapText="1"/>
    </xf>
    <xf numFmtId="0" fontId="10" fillId="0" borderId="43" xfId="2" applyFont="1" applyBorder="1" applyAlignment="1">
      <alignment horizontal="center"/>
    </xf>
    <xf numFmtId="0" fontId="10" fillId="3" borderId="0" xfId="8" applyFont="1" applyFill="1"/>
    <xf numFmtId="4" fontId="10" fillId="11" borderId="43" xfId="2" applyNumberFormat="1" applyFont="1" applyFill="1" applyBorder="1" applyAlignment="1">
      <alignment horizontal="center" wrapText="1"/>
    </xf>
    <xf numFmtId="0" fontId="10" fillId="7" borderId="0" xfId="2" applyFont="1" applyFill="1" applyBorder="1" applyAlignment="1">
      <alignment horizontal="center"/>
    </xf>
    <xf numFmtId="0" fontId="10" fillId="7" borderId="0" xfId="2" applyFont="1" applyFill="1" applyBorder="1" applyAlignment="1">
      <alignment horizontal="center" vertical="center" wrapText="1"/>
    </xf>
    <xf numFmtId="4" fontId="10" fillId="7" borderId="0" xfId="2" applyNumberFormat="1" applyFont="1" applyFill="1" applyBorder="1" applyAlignment="1">
      <alignment horizontal="center" vertical="center" wrapText="1"/>
    </xf>
    <xf numFmtId="4" fontId="10" fillId="7" borderId="0" xfId="2" applyNumberFormat="1" applyFont="1" applyFill="1" applyBorder="1" applyAlignment="1">
      <alignment horizontal="center"/>
    </xf>
    <xf numFmtId="4" fontId="10" fillId="7" borderId="0" xfId="2" applyNumberFormat="1" applyFont="1" applyFill="1" applyBorder="1" applyAlignment="1">
      <alignment horizontal="center" wrapText="1"/>
    </xf>
    <xf numFmtId="0" fontId="3" fillId="0" borderId="0" xfId="0" applyFont="1" applyAlignment="1">
      <alignment horizontal="center" vertical="center" wrapText="1"/>
    </xf>
    <xf numFmtId="0" fontId="13" fillId="0" borderId="43" xfId="8" applyFont="1" applyBorder="1" applyAlignment="1">
      <alignment horizontal="center" vertical="center"/>
    </xf>
    <xf numFmtId="0" fontId="10" fillId="0" borderId="25" xfId="2" applyFont="1" applyFill="1" applyBorder="1" applyAlignment="1" applyProtection="1">
      <alignment horizontal="center" vertical="center" wrapText="1"/>
      <protection hidden="1"/>
    </xf>
    <xf numFmtId="0" fontId="10" fillId="0" borderId="31" xfId="2" applyFont="1" applyFill="1" applyBorder="1" applyAlignment="1" applyProtection="1">
      <alignment horizontal="center" vertical="center" wrapText="1"/>
      <protection hidden="1"/>
    </xf>
    <xf numFmtId="0" fontId="10" fillId="0" borderId="48" xfId="2" applyFont="1" applyFill="1" applyBorder="1" applyAlignment="1" applyProtection="1">
      <alignment horizontal="center" vertical="center" wrapText="1"/>
      <protection hidden="1"/>
    </xf>
    <xf numFmtId="0" fontId="10" fillId="0" borderId="49" xfId="2" applyFont="1" applyFill="1" applyBorder="1" applyAlignment="1" applyProtection="1">
      <alignment horizontal="center" vertical="center" wrapText="1"/>
      <protection hidden="1"/>
    </xf>
    <xf numFmtId="0" fontId="10" fillId="0" borderId="25" xfId="2" applyFont="1" applyFill="1" applyBorder="1" applyAlignment="1" applyProtection="1">
      <alignment horizontal="center" vertical="center"/>
      <protection hidden="1"/>
    </xf>
    <xf numFmtId="0" fontId="10" fillId="0" borderId="26" xfId="2" applyFont="1" applyFill="1" applyBorder="1" applyAlignment="1" applyProtection="1">
      <alignment horizontal="center" vertical="center"/>
      <protection hidden="1"/>
    </xf>
    <xf numFmtId="0" fontId="10" fillId="0" borderId="31" xfId="2" applyFont="1" applyFill="1" applyBorder="1" applyAlignment="1" applyProtection="1">
      <alignment horizontal="center" vertical="center"/>
      <protection hidden="1"/>
    </xf>
    <xf numFmtId="0" fontId="10" fillId="0" borderId="43" xfId="8" applyFont="1" applyFill="1" applyBorder="1" applyAlignment="1" applyProtection="1">
      <alignment horizontal="center" vertical="center" wrapText="1"/>
      <protection hidden="1"/>
    </xf>
    <xf numFmtId="0" fontId="13" fillId="0" borderId="48" xfId="0" applyFont="1" applyFill="1" applyBorder="1" applyAlignment="1" applyProtection="1">
      <alignment horizontal="center" vertical="center"/>
      <protection hidden="1"/>
    </xf>
    <xf numFmtId="0" fontId="13" fillId="0" borderId="49" xfId="0" applyFont="1" applyFill="1" applyBorder="1" applyAlignment="1" applyProtection="1">
      <alignment horizontal="center" vertical="center"/>
      <protection hidden="1"/>
    </xf>
    <xf numFmtId="0" fontId="13" fillId="0" borderId="43" xfId="0" applyFont="1" applyFill="1" applyBorder="1" applyAlignment="1" applyProtection="1">
      <alignment horizontal="center" vertical="center"/>
      <protection hidden="1"/>
    </xf>
    <xf numFmtId="0" fontId="10" fillId="0" borderId="43" xfId="8" applyFont="1" applyFill="1" applyBorder="1" applyAlignment="1" applyProtection="1">
      <alignment horizontal="center" vertical="center"/>
      <protection hidden="1"/>
    </xf>
    <xf numFmtId="0" fontId="13" fillId="0" borderId="43" xfId="8" applyFont="1" applyFill="1" applyBorder="1" applyAlignment="1">
      <alignment horizontal="center" vertical="center"/>
    </xf>
    <xf numFmtId="0" fontId="10" fillId="0" borderId="48" xfId="8" applyFont="1" applyFill="1" applyBorder="1" applyAlignment="1" applyProtection="1">
      <alignment horizontal="center" vertical="center" wrapText="1"/>
      <protection hidden="1"/>
    </xf>
    <xf numFmtId="0" fontId="10" fillId="0" borderId="49" xfId="8" applyFont="1" applyFill="1" applyBorder="1" applyAlignment="1" applyProtection="1">
      <alignment horizontal="center" vertical="center" wrapText="1"/>
      <protection hidden="1"/>
    </xf>
    <xf numFmtId="0" fontId="3" fillId="0" borderId="0" xfId="0" applyFont="1" applyAlignment="1">
      <alignmen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179" fontId="3" fillId="0" borderId="4" xfId="0" applyNumberFormat="1" applyFont="1" applyBorder="1" applyAlignment="1">
      <alignment vertical="center" wrapText="1"/>
    </xf>
    <xf numFmtId="179" fontId="3" fillId="0" borderId="6" xfId="0" applyNumberFormat="1" applyFont="1" applyBorder="1" applyAlignment="1">
      <alignment vertical="center" wrapText="1"/>
    </xf>
    <xf numFmtId="179" fontId="3" fillId="0" borderId="4" xfId="0" applyNumberFormat="1" applyFont="1" applyBorder="1" applyAlignment="1">
      <alignment horizontal="center" vertical="center" wrapText="1"/>
    </xf>
    <xf numFmtId="179" fontId="3" fillId="0" borderId="6"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79" fontId="3" fillId="0" borderId="4" xfId="0" applyNumberFormat="1" applyFont="1" applyFill="1" applyBorder="1" applyAlignment="1">
      <alignment vertical="center" wrapText="1"/>
    </xf>
    <xf numFmtId="179" fontId="3" fillId="0" borderId="6" xfId="0" applyNumberFormat="1" applyFont="1" applyFill="1" applyBorder="1" applyAlignment="1">
      <alignment vertical="center" wrapText="1"/>
    </xf>
    <xf numFmtId="179" fontId="3" fillId="0" borderId="4" xfId="0" applyNumberFormat="1" applyFont="1" applyFill="1" applyBorder="1" applyAlignment="1">
      <alignment horizontal="center" vertical="center" wrapText="1"/>
    </xf>
    <xf numFmtId="179" fontId="3" fillId="0" borderId="6" xfId="0" applyNumberFormat="1" applyFont="1" applyFill="1" applyBorder="1" applyAlignment="1">
      <alignment horizontal="center" vertical="center" wrapText="1"/>
    </xf>
    <xf numFmtId="4" fontId="10" fillId="0" borderId="43" xfId="2" applyNumberFormat="1" applyFont="1" applyBorder="1" applyAlignment="1">
      <alignment horizontal="center"/>
    </xf>
    <xf numFmtId="0" fontId="16" fillId="0" borderId="0" xfId="2" applyFont="1" applyAlignment="1">
      <alignment horizontal="justify" vertical="top"/>
    </xf>
    <xf numFmtId="0" fontId="18" fillId="0" borderId="0" xfId="2" applyFont="1" applyAlignment="1">
      <alignment horizontal="justify" vertical="top"/>
    </xf>
    <xf numFmtId="0" fontId="16" fillId="0" borderId="0" xfId="2" applyFont="1" applyAlignment="1">
      <alignment horizontal="justify" wrapText="1"/>
    </xf>
    <xf numFmtId="0" fontId="16" fillId="0" borderId="0" xfId="2" applyFont="1" applyAlignment="1">
      <alignment horizontal="justify"/>
    </xf>
    <xf numFmtId="0" fontId="18" fillId="0" borderId="0" xfId="2" applyFont="1" applyAlignment="1">
      <alignment horizontal="justify"/>
    </xf>
    <xf numFmtId="49" fontId="10" fillId="0" borderId="26" xfId="2" applyNumberFormat="1" applyFont="1" applyFill="1" applyBorder="1" applyAlignment="1">
      <alignment horizontal="center"/>
    </xf>
    <xf numFmtId="49" fontId="10" fillId="0" borderId="31" xfId="2" applyNumberFormat="1" applyFont="1" applyFill="1" applyBorder="1" applyAlignment="1">
      <alignment horizontal="center"/>
    </xf>
    <xf numFmtId="0" fontId="10" fillId="0" borderId="25" xfId="2" applyFont="1" applyFill="1" applyBorder="1" applyAlignment="1">
      <alignment horizontal="left" wrapText="1" indent="3"/>
    </xf>
    <xf numFmtId="0" fontId="10" fillId="0" borderId="26" xfId="2" applyFont="1" applyFill="1" applyBorder="1" applyAlignment="1">
      <alignment horizontal="left" indent="3"/>
    </xf>
    <xf numFmtId="49" fontId="10" fillId="0" borderId="32" xfId="2" applyNumberFormat="1" applyFont="1" applyFill="1" applyBorder="1" applyAlignment="1">
      <alignment horizontal="center"/>
    </xf>
    <xf numFmtId="49" fontId="10" fillId="0" borderId="33" xfId="2" applyNumberFormat="1" applyFont="1" applyFill="1" applyBorder="1" applyAlignment="1">
      <alignment horizontal="center"/>
    </xf>
    <xf numFmtId="49" fontId="10" fillId="0" borderId="34" xfId="2" applyNumberFormat="1" applyFont="1" applyFill="1" applyBorder="1" applyAlignment="1">
      <alignment horizontal="center"/>
    </xf>
    <xf numFmtId="49" fontId="10" fillId="0" borderId="35" xfId="2" applyNumberFormat="1" applyFont="1" applyFill="1" applyBorder="1" applyAlignment="1">
      <alignment horizontal="center"/>
    </xf>
    <xf numFmtId="0" fontId="10" fillId="0" borderId="13" xfId="2" applyFont="1" applyBorder="1" applyAlignment="1">
      <alignment horizontal="right"/>
    </xf>
    <xf numFmtId="0" fontId="10" fillId="0" borderId="0" xfId="2" applyFont="1" applyAlignment="1">
      <alignment horizontal="right"/>
    </xf>
    <xf numFmtId="49" fontId="10" fillId="0" borderId="9" xfId="2" applyNumberFormat="1" applyFont="1" applyBorder="1" applyAlignment="1">
      <alignment horizontal="center"/>
    </xf>
    <xf numFmtId="0" fontId="10" fillId="0" borderId="0" xfId="2" applyFont="1" applyAlignment="1">
      <alignment horizontal="left"/>
    </xf>
    <xf numFmtId="49" fontId="10" fillId="0" borderId="9" xfId="2" applyNumberFormat="1" applyFont="1" applyBorder="1" applyAlignment="1">
      <alignment horizontal="left"/>
    </xf>
    <xf numFmtId="0" fontId="10" fillId="0" borderId="15" xfId="2" applyFont="1" applyBorder="1" applyAlignment="1">
      <alignment horizontal="center"/>
    </xf>
    <xf numFmtId="0" fontId="10" fillId="0" borderId="9" xfId="2" applyFont="1" applyBorder="1" applyAlignment="1">
      <alignment horizontal="center"/>
    </xf>
    <xf numFmtId="0" fontId="10" fillId="0" borderId="16" xfId="2" applyFont="1" applyBorder="1" applyAlignment="1">
      <alignment horizontal="center"/>
    </xf>
    <xf numFmtId="0" fontId="11" fillId="0" borderId="17" xfId="2" applyFont="1" applyBorder="1" applyAlignment="1">
      <alignment horizontal="center" vertical="top"/>
    </xf>
    <xf numFmtId="0" fontId="11" fillId="0" borderId="10" xfId="2" applyFont="1" applyBorder="1" applyAlignment="1">
      <alignment horizontal="center" vertical="top"/>
    </xf>
    <xf numFmtId="0" fontId="11" fillId="0" borderId="18" xfId="2" applyFont="1" applyBorder="1" applyAlignment="1">
      <alignment horizontal="center" vertical="top"/>
    </xf>
    <xf numFmtId="0" fontId="10" fillId="0" borderId="43" xfId="2" applyFont="1" applyBorder="1" applyAlignment="1">
      <alignment horizontal="center"/>
    </xf>
    <xf numFmtId="49" fontId="10" fillId="0" borderId="10" xfId="2" applyNumberFormat="1" applyFont="1" applyFill="1" applyBorder="1" applyAlignment="1">
      <alignment horizontal="center"/>
    </xf>
    <xf numFmtId="49" fontId="10" fillId="0" borderId="23" xfId="2" applyNumberFormat="1" applyFont="1" applyFill="1" applyBorder="1" applyAlignment="1">
      <alignment horizontal="center"/>
    </xf>
    <xf numFmtId="49" fontId="10" fillId="0" borderId="9" xfId="2" applyNumberFormat="1" applyFont="1" applyFill="1" applyBorder="1" applyAlignment="1">
      <alignment horizontal="center"/>
    </xf>
    <xf numFmtId="49" fontId="10" fillId="0" borderId="29" xfId="2" applyNumberFormat="1" applyFont="1" applyFill="1" applyBorder="1" applyAlignment="1">
      <alignment horizontal="center"/>
    </xf>
    <xf numFmtId="0" fontId="10" fillId="0" borderId="24" xfId="2" applyFont="1" applyFill="1" applyBorder="1" applyAlignment="1">
      <alignment horizontal="left" wrapText="1" indent="4"/>
    </xf>
    <xf numFmtId="0" fontId="10" fillId="0" borderId="10" xfId="2" applyFont="1" applyFill="1" applyBorder="1" applyAlignment="1">
      <alignment horizontal="left" indent="4"/>
    </xf>
    <xf numFmtId="0" fontId="10" fillId="0" borderId="41" xfId="2" applyFont="1" applyFill="1" applyBorder="1" applyAlignment="1">
      <alignment horizontal="left" indent="4"/>
    </xf>
    <xf numFmtId="49" fontId="10" fillId="0" borderId="42" xfId="2" applyNumberFormat="1" applyFont="1" applyFill="1" applyBorder="1" applyAlignment="1">
      <alignment horizontal="center"/>
    </xf>
    <xf numFmtId="49" fontId="10" fillId="0" borderId="45" xfId="2" applyNumberFormat="1" applyFont="1" applyFill="1" applyBorder="1" applyAlignment="1">
      <alignment horizontal="center"/>
    </xf>
    <xf numFmtId="49" fontId="10" fillId="0" borderId="46" xfId="2" applyNumberFormat="1" applyFont="1" applyFill="1" applyBorder="1" applyAlignment="1">
      <alignment horizontal="center"/>
    </xf>
    <xf numFmtId="49" fontId="10" fillId="0" borderId="47" xfId="2" applyNumberFormat="1" applyFont="1" applyFill="1" applyBorder="1" applyAlignment="1">
      <alignment horizontal="center"/>
    </xf>
    <xf numFmtId="49" fontId="10" fillId="0" borderId="43" xfId="2" applyNumberFormat="1" applyFont="1" applyFill="1" applyBorder="1" applyAlignment="1">
      <alignment horizontal="center"/>
    </xf>
    <xf numFmtId="0" fontId="10" fillId="0" borderId="30" xfId="2" applyFont="1" applyFill="1" applyBorder="1" applyAlignment="1">
      <alignment horizontal="left" wrapText="1" indent="4"/>
    </xf>
    <xf numFmtId="0" fontId="10" fillId="0" borderId="9" xfId="2" applyFont="1" applyFill="1" applyBorder="1" applyAlignment="1">
      <alignment horizontal="left" indent="4"/>
    </xf>
    <xf numFmtId="0" fontId="10" fillId="0" borderId="25" xfId="2" applyFont="1" applyFill="1" applyBorder="1" applyAlignment="1">
      <alignment horizontal="left" wrapText="1"/>
    </xf>
    <xf numFmtId="0" fontId="10" fillId="0" borderId="26" xfId="2" applyFont="1" applyFill="1" applyBorder="1" applyAlignment="1">
      <alignment horizontal="left"/>
    </xf>
    <xf numFmtId="49" fontId="10" fillId="0" borderId="36" xfId="2" applyNumberFormat="1" applyFont="1" applyFill="1" applyBorder="1" applyAlignment="1">
      <alignment horizontal="center"/>
    </xf>
    <xf numFmtId="49" fontId="10" fillId="0" borderId="44" xfId="2" applyNumberFormat="1" applyFont="1" applyFill="1" applyBorder="1" applyAlignment="1">
      <alignment horizontal="center"/>
    </xf>
    <xf numFmtId="49" fontId="10" fillId="0" borderId="25" xfId="2" applyNumberFormat="1" applyFont="1" applyFill="1" applyBorder="1" applyAlignment="1">
      <alignment horizontal="center"/>
    </xf>
    <xf numFmtId="0" fontId="10" fillId="0" borderId="25" xfId="2" applyFont="1" applyFill="1" applyBorder="1" applyAlignment="1">
      <alignment horizontal="left" wrapText="1" indent="2"/>
    </xf>
    <xf numFmtId="0" fontId="10" fillId="0" borderId="26" xfId="2" applyFont="1" applyFill="1" applyBorder="1" applyAlignment="1">
      <alignment horizontal="left" indent="2"/>
    </xf>
    <xf numFmtId="49" fontId="10" fillId="0" borderId="37" xfId="2" applyNumberFormat="1" applyFont="1" applyFill="1" applyBorder="1" applyAlignment="1">
      <alignment horizontal="center"/>
    </xf>
    <xf numFmtId="49" fontId="10" fillId="0" borderId="38" xfId="2" applyNumberFormat="1" applyFont="1" applyFill="1" applyBorder="1" applyAlignment="1">
      <alignment horizontal="center"/>
    </xf>
    <xf numFmtId="49" fontId="10" fillId="0" borderId="39" xfId="2" applyNumberFormat="1" applyFont="1" applyFill="1" applyBorder="1" applyAlignment="1">
      <alignment horizontal="center"/>
    </xf>
    <xf numFmtId="49" fontId="10" fillId="0" borderId="40" xfId="2" applyNumberFormat="1" applyFont="1" applyFill="1" applyBorder="1" applyAlignment="1">
      <alignment horizontal="center"/>
    </xf>
    <xf numFmtId="49" fontId="10" fillId="0" borderId="26" xfId="2" applyNumberFormat="1" applyFont="1" applyBorder="1" applyAlignment="1">
      <alignment horizontal="center"/>
    </xf>
    <xf numFmtId="49" fontId="10" fillId="0" borderId="31" xfId="2" applyNumberFormat="1" applyFont="1" applyBorder="1" applyAlignment="1">
      <alignment horizontal="center"/>
    </xf>
    <xf numFmtId="0" fontId="10" fillId="0" borderId="25" xfId="2" applyFont="1" applyBorder="1" applyAlignment="1">
      <alignment horizontal="left" wrapText="1" indent="3"/>
    </xf>
    <xf numFmtId="0" fontId="10" fillId="0" borderId="26" xfId="2" applyFont="1" applyBorder="1" applyAlignment="1">
      <alignment horizontal="left" indent="3"/>
    </xf>
    <xf numFmtId="49" fontId="10" fillId="0" borderId="36" xfId="2" applyNumberFormat="1" applyFont="1" applyBorder="1" applyAlignment="1">
      <alignment horizontal="center"/>
    </xf>
    <xf numFmtId="49" fontId="10" fillId="0" borderId="25" xfId="2" applyNumberFormat="1" applyFont="1" applyBorder="1" applyAlignment="1">
      <alignment horizontal="center"/>
    </xf>
    <xf numFmtId="0" fontId="10" fillId="0" borderId="25" xfId="2" applyFont="1" applyBorder="1" applyAlignment="1">
      <alignment horizontal="left" wrapText="1" indent="2"/>
    </xf>
    <xf numFmtId="0" fontId="10" fillId="0" borderId="26" xfId="2" applyFont="1" applyBorder="1" applyAlignment="1">
      <alignment horizontal="left" indent="2"/>
    </xf>
    <xf numFmtId="4" fontId="10" fillId="0" borderId="25" xfId="2" applyNumberFormat="1" applyFont="1" applyBorder="1" applyAlignment="1">
      <alignment horizontal="center"/>
    </xf>
    <xf numFmtId="4" fontId="10" fillId="0" borderId="26" xfId="2" applyNumberFormat="1" applyFont="1" applyBorder="1" applyAlignment="1">
      <alignment horizontal="center"/>
    </xf>
    <xf numFmtId="4" fontId="10" fillId="0" borderId="31" xfId="2" applyNumberFormat="1" applyFont="1" applyBorder="1" applyAlignment="1">
      <alignment horizontal="center"/>
    </xf>
    <xf numFmtId="0" fontId="10" fillId="0" borderId="25" xfId="2" applyFont="1" applyBorder="1" applyAlignment="1">
      <alignment horizontal="left" wrapText="1" indent="1"/>
    </xf>
    <xf numFmtId="0" fontId="10" fillId="0" borderId="26" xfId="2" applyFont="1" applyBorder="1" applyAlignment="1">
      <alignment horizontal="left" indent="1"/>
    </xf>
    <xf numFmtId="49" fontId="10" fillId="0" borderId="26" xfId="2" applyNumberFormat="1" applyFont="1" applyBorder="1" applyAlignment="1">
      <alignment horizontal="center" vertical="top"/>
    </xf>
    <xf numFmtId="49" fontId="10" fillId="0" borderId="31" xfId="2" applyNumberFormat="1" applyFont="1" applyBorder="1" applyAlignment="1">
      <alignment horizontal="center" vertical="top"/>
    </xf>
    <xf numFmtId="49" fontId="10" fillId="0" borderId="24" xfId="2" applyNumberFormat="1" applyFont="1" applyBorder="1" applyAlignment="1">
      <alignment horizontal="center" vertical="top"/>
    </xf>
    <xf numFmtId="49" fontId="10" fillId="0" borderId="10" xfId="2" applyNumberFormat="1" applyFont="1" applyBorder="1" applyAlignment="1">
      <alignment horizontal="center" vertical="top"/>
    </xf>
    <xf numFmtId="49" fontId="10" fillId="0" borderId="23" xfId="2" applyNumberFormat="1" applyFont="1" applyBorder="1" applyAlignment="1">
      <alignment horizontal="center" vertical="top"/>
    </xf>
    <xf numFmtId="49" fontId="13" fillId="0" borderId="26" xfId="2" applyNumberFormat="1" applyFont="1" applyBorder="1" applyAlignment="1">
      <alignment horizontal="center"/>
    </xf>
    <xf numFmtId="49" fontId="13" fillId="0" borderId="31" xfId="2" applyNumberFormat="1" applyFont="1" applyBorder="1" applyAlignment="1">
      <alignment horizontal="center"/>
    </xf>
    <xf numFmtId="0" fontId="13" fillId="0" borderId="25" xfId="2" applyFont="1" applyBorder="1" applyAlignment="1">
      <alignment horizontal="left"/>
    </xf>
    <xf numFmtId="0" fontId="13" fillId="0" borderId="26" xfId="2" applyFont="1" applyBorder="1" applyAlignment="1">
      <alignment horizontal="left"/>
    </xf>
    <xf numFmtId="49" fontId="13" fillId="0" borderId="32" xfId="2" applyNumberFormat="1" applyFont="1" applyBorder="1" applyAlignment="1">
      <alignment horizontal="center"/>
    </xf>
    <xf numFmtId="49" fontId="13" fillId="0" borderId="33" xfId="2" applyNumberFormat="1" applyFont="1" applyBorder="1" applyAlignment="1">
      <alignment horizontal="center"/>
    </xf>
    <xf numFmtId="49" fontId="13" fillId="0" borderId="34" xfId="2" applyNumberFormat="1" applyFont="1" applyBorder="1" applyAlignment="1">
      <alignment horizontal="center"/>
    </xf>
    <xf numFmtId="49" fontId="10" fillId="0" borderId="35" xfId="2" applyNumberFormat="1" applyFont="1" applyBorder="1" applyAlignment="1">
      <alignment horizontal="center"/>
    </xf>
    <xf numFmtId="49" fontId="10" fillId="0" borderId="33" xfId="2" applyNumberFormat="1" applyFont="1" applyBorder="1" applyAlignment="1">
      <alignment horizontal="center"/>
    </xf>
    <xf numFmtId="49" fontId="10" fillId="0" borderId="34" xfId="2" applyNumberFormat="1" applyFont="1" applyBorder="1" applyAlignment="1">
      <alignment horizontal="center"/>
    </xf>
    <xf numFmtId="49" fontId="10" fillId="0" borderId="26" xfId="2" applyNumberFormat="1" applyFont="1" applyBorder="1" applyAlignment="1">
      <alignment horizontal="left"/>
    </xf>
    <xf numFmtId="0" fontId="10" fillId="0" borderId="10" xfId="2" applyFont="1" applyBorder="1" applyAlignment="1">
      <alignment horizontal="left"/>
    </xf>
    <xf numFmtId="0" fontId="10" fillId="0" borderId="23" xfId="2" applyFont="1" applyBorder="1" applyAlignment="1">
      <alignment horizontal="left"/>
    </xf>
    <xf numFmtId="0" fontId="10" fillId="0" borderId="24" xfId="2" applyFont="1" applyBorder="1" applyAlignment="1">
      <alignment horizontal="right"/>
    </xf>
    <xf numFmtId="0" fontId="10" fillId="0" borderId="10" xfId="2" applyFont="1" applyBorder="1" applyAlignment="1">
      <alignment horizontal="right"/>
    </xf>
    <xf numFmtId="0" fontId="10" fillId="0" borderId="24"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9" xfId="2" applyFont="1" applyBorder="1" applyAlignment="1">
      <alignment horizontal="center" vertical="center" wrapText="1"/>
    </xf>
    <xf numFmtId="0" fontId="13" fillId="0" borderId="0" xfId="2" applyFont="1" applyAlignment="1">
      <alignment horizontal="center"/>
    </xf>
    <xf numFmtId="0" fontId="10" fillId="0" borderId="23" xfId="2" applyFont="1" applyBorder="1" applyAlignment="1">
      <alignment horizontal="center" vertical="center" wrapText="1"/>
    </xf>
    <xf numFmtId="0" fontId="10" fillId="0" borderId="0" xfId="2" applyFont="1" applyAlignment="1">
      <alignment horizontal="center" vertical="center" wrapText="1"/>
    </xf>
    <xf numFmtId="0" fontId="10" fillId="0" borderId="27"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10" xfId="2" applyFont="1" applyBorder="1" applyAlignment="1">
      <alignment horizontal="center" vertical="center"/>
    </xf>
    <xf numFmtId="0" fontId="10" fillId="0" borderId="23" xfId="2" applyFont="1" applyBorder="1" applyAlignment="1">
      <alignment horizontal="center" vertical="center"/>
    </xf>
    <xf numFmtId="0" fontId="10" fillId="0" borderId="0" xfId="2" applyFont="1" applyAlignment="1">
      <alignment horizontal="center" vertical="center"/>
    </xf>
    <xf numFmtId="0" fontId="10" fillId="0" borderId="27" xfId="2" applyFont="1" applyBorder="1" applyAlignment="1">
      <alignment horizontal="center" vertical="center"/>
    </xf>
    <xf numFmtId="0" fontId="10" fillId="0" borderId="9" xfId="2" applyFont="1" applyBorder="1" applyAlignment="1">
      <alignment horizontal="center" vertical="center"/>
    </xf>
    <xf numFmtId="0" fontId="10" fillId="0" borderId="29" xfId="2" applyFont="1" applyBorder="1" applyAlignment="1">
      <alignment horizontal="center" vertical="center"/>
    </xf>
    <xf numFmtId="0" fontId="10" fillId="0" borderId="28" xfId="2" applyFont="1" applyBorder="1" applyAlignment="1">
      <alignment horizontal="center" vertical="center" wrapText="1"/>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0" fillId="0" borderId="30" xfId="2" applyFont="1" applyBorder="1" applyAlignment="1">
      <alignment horizontal="center" vertical="top" wrapText="1"/>
    </xf>
    <xf numFmtId="0" fontId="10" fillId="0" borderId="9" xfId="2" applyFont="1" applyBorder="1" applyAlignment="1">
      <alignment horizontal="center" vertical="top" wrapText="1"/>
    </xf>
    <xf numFmtId="0" fontId="10" fillId="0" borderId="29" xfId="2" applyFont="1" applyBorder="1" applyAlignment="1">
      <alignment horizontal="center" vertical="top" wrapText="1"/>
    </xf>
    <xf numFmtId="0" fontId="10" fillId="7" borderId="43" xfId="2" applyFont="1" applyFill="1" applyBorder="1" applyAlignment="1">
      <alignment horizontal="left" vertical="center" wrapText="1"/>
    </xf>
    <xf numFmtId="4" fontId="10" fillId="7" borderId="43" xfId="2" applyNumberFormat="1" applyFont="1" applyFill="1" applyBorder="1" applyAlignment="1">
      <alignment horizontal="center" wrapText="1"/>
    </xf>
    <xf numFmtId="4" fontId="22" fillId="7" borderId="43" xfId="0" applyNumberFormat="1" applyFont="1" applyFill="1" applyBorder="1" applyAlignment="1">
      <alignment horizontal="center" vertical="center" wrapText="1"/>
    </xf>
    <xf numFmtId="4" fontId="10" fillId="7" borderId="25" xfId="2" applyNumberFormat="1" applyFont="1" applyFill="1" applyBorder="1" applyAlignment="1">
      <alignment horizontal="center" vertical="center" wrapText="1"/>
    </xf>
    <xf numFmtId="4" fontId="10" fillId="7" borderId="31" xfId="2" applyNumberFormat="1" applyFont="1" applyFill="1" applyBorder="1" applyAlignment="1">
      <alignment horizontal="center" vertical="center" wrapText="1"/>
    </xf>
    <xf numFmtId="175" fontId="10" fillId="0" borderId="25" xfId="2" applyNumberFormat="1" applyFont="1" applyBorder="1" applyAlignment="1">
      <alignment horizontal="center" wrapText="1"/>
    </xf>
    <xf numFmtId="175" fontId="10" fillId="0" borderId="31" xfId="2" applyNumberFormat="1" applyFont="1" applyBorder="1" applyAlignment="1">
      <alignment horizontal="center" wrapText="1"/>
    </xf>
    <xf numFmtId="0" fontId="22" fillId="0" borderId="43" xfId="38" applyFont="1" applyBorder="1" applyAlignment="1">
      <alignment vertical="top" wrapText="1"/>
    </xf>
    <xf numFmtId="0" fontId="25" fillId="0" borderId="43" xfId="38" applyFont="1" applyBorder="1" applyAlignment="1">
      <alignment vertical="top" wrapText="1"/>
    </xf>
    <xf numFmtId="0" fontId="30" fillId="0" borderId="33" xfId="38" applyFont="1" applyBorder="1" applyAlignment="1">
      <alignment horizontal="center"/>
    </xf>
    <xf numFmtId="0" fontId="22" fillId="0" borderId="0" xfId="38" applyFont="1" applyAlignment="1">
      <alignment horizontal="center"/>
    </xf>
    <xf numFmtId="0" fontId="8" fillId="0" borderId="0" xfId="38" applyFont="1"/>
    <xf numFmtId="0" fontId="22" fillId="0" borderId="43" xfId="38" applyFont="1" applyBorder="1" applyAlignment="1">
      <alignment horizontal="center" vertical="top"/>
    </xf>
    <xf numFmtId="0" fontId="22" fillId="0" borderId="25" xfId="38" applyFont="1" applyBorder="1" applyAlignment="1">
      <alignment vertical="top" wrapText="1"/>
    </xf>
    <xf numFmtId="0" fontId="22" fillId="0" borderId="26" xfId="38" applyFont="1" applyBorder="1" applyAlignment="1">
      <alignment vertical="top" wrapText="1"/>
    </xf>
    <xf numFmtId="0" fontId="22" fillId="0" borderId="31" xfId="38" applyFont="1" applyBorder="1" applyAlignment="1">
      <alignment vertical="top" wrapText="1"/>
    </xf>
    <xf numFmtId="0" fontId="10" fillId="0" borderId="43" xfId="2" applyFont="1" applyBorder="1" applyAlignment="1">
      <alignment horizontal="center" vertical="center" wrapText="1"/>
    </xf>
    <xf numFmtId="0" fontId="10" fillId="0" borderId="43" xfId="2" applyFont="1" applyBorder="1" applyAlignment="1">
      <alignment horizontal="center" wrapText="1"/>
    </xf>
    <xf numFmtId="0" fontId="22" fillId="0" borderId="43" xfId="38" applyFont="1" applyBorder="1" applyAlignment="1">
      <alignment vertical="top"/>
    </xf>
    <xf numFmtId="4" fontId="10" fillId="3" borderId="43" xfId="2" applyNumberFormat="1" applyFont="1" applyFill="1" applyBorder="1" applyAlignment="1">
      <alignment horizontal="left" vertical="center" wrapText="1"/>
    </xf>
    <xf numFmtId="4" fontId="10" fillId="3" borderId="43" xfId="2" applyNumberFormat="1" applyFont="1" applyFill="1" applyBorder="1" applyAlignment="1">
      <alignment horizontal="center" vertical="center" wrapText="1"/>
    </xf>
    <xf numFmtId="3" fontId="10" fillId="3" borderId="43" xfId="2" applyNumberFormat="1" applyFont="1" applyFill="1" applyBorder="1" applyAlignment="1">
      <alignment horizontal="center" wrapText="1"/>
    </xf>
    <xf numFmtId="0" fontId="10" fillId="0" borderId="25" xfId="2" applyFont="1" applyBorder="1" applyAlignment="1">
      <alignment horizontal="left" vertical="center" wrapText="1"/>
    </xf>
    <xf numFmtId="0" fontId="10" fillId="0" borderId="26" xfId="2" applyFont="1" applyBorder="1" applyAlignment="1">
      <alignment horizontal="left" vertical="center" wrapText="1"/>
    </xf>
    <xf numFmtId="0" fontId="10" fillId="0" borderId="31" xfId="2" applyFont="1" applyBorder="1" applyAlignment="1">
      <alignment horizontal="left" vertical="center" wrapText="1"/>
    </xf>
    <xf numFmtId="0" fontId="10" fillId="11" borderId="25" xfId="2" applyFont="1" applyFill="1" applyBorder="1" applyAlignment="1">
      <alignment horizontal="left" vertical="center" wrapText="1"/>
    </xf>
    <xf numFmtId="0" fontId="10" fillId="11" borderId="26" xfId="2" applyFont="1" applyFill="1" applyBorder="1" applyAlignment="1">
      <alignment horizontal="left" vertical="center" wrapText="1"/>
    </xf>
    <xf numFmtId="0" fontId="10" fillId="11" borderId="31" xfId="2" applyFont="1" applyFill="1" applyBorder="1" applyAlignment="1">
      <alignment horizontal="left" vertical="center" wrapText="1"/>
    </xf>
    <xf numFmtId="0" fontId="10" fillId="0" borderId="43" xfId="2" applyFont="1" applyBorder="1" applyAlignment="1">
      <alignment horizontal="left" vertical="center" wrapText="1"/>
    </xf>
    <xf numFmtId="4" fontId="10" fillId="0" borderId="43" xfId="2" applyNumberFormat="1" applyFont="1" applyBorder="1" applyAlignment="1">
      <alignment horizontal="center" wrapText="1"/>
    </xf>
    <xf numFmtId="4" fontId="22" fillId="0" borderId="43" xfId="0" applyNumberFormat="1" applyFont="1" applyBorder="1" applyAlignment="1">
      <alignment horizontal="center" vertical="center" wrapText="1"/>
    </xf>
    <xf numFmtId="4" fontId="10" fillId="3" borderId="48" xfId="2" applyNumberFormat="1" applyFont="1" applyFill="1" applyBorder="1" applyAlignment="1">
      <alignment horizontal="left" vertical="center" wrapText="1"/>
    </xf>
    <xf numFmtId="4" fontId="13" fillId="3" borderId="51" xfId="2" applyNumberFormat="1" applyFont="1" applyFill="1" applyBorder="1" applyAlignment="1">
      <alignment horizontal="left" vertical="center" wrapText="1"/>
    </xf>
    <xf numFmtId="4" fontId="13" fillId="3" borderId="51" xfId="2" applyNumberFormat="1" applyFont="1" applyFill="1" applyBorder="1" applyAlignment="1">
      <alignment horizontal="center" vertical="center" wrapText="1"/>
    </xf>
    <xf numFmtId="4" fontId="13" fillId="3" borderId="52" xfId="2" applyNumberFormat="1" applyFont="1" applyFill="1" applyBorder="1" applyAlignment="1">
      <alignment horizontal="center" vertical="center" wrapText="1"/>
    </xf>
    <xf numFmtId="0" fontId="22" fillId="0" borderId="25" xfId="0" applyFont="1" applyBorder="1" applyAlignment="1">
      <alignment horizontal="left"/>
    </xf>
    <xf numFmtId="0" fontId="22" fillId="0" borderId="26" xfId="0" applyFont="1" applyBorder="1" applyAlignment="1">
      <alignment horizontal="left"/>
    </xf>
    <xf numFmtId="0" fontId="22" fillId="0" borderId="31" xfId="0" applyFont="1" applyBorder="1" applyAlignment="1">
      <alignment horizontal="left"/>
    </xf>
    <xf numFmtId="0" fontId="21" fillId="0" borderId="25" xfId="0" applyFont="1" applyBorder="1"/>
    <xf numFmtId="0" fontId="21" fillId="0" borderId="26" xfId="0" applyFont="1" applyBorder="1"/>
    <xf numFmtId="0" fontId="21" fillId="0" borderId="31" xfId="0" applyFont="1" applyBorder="1"/>
    <xf numFmtId="0" fontId="10" fillId="0" borderId="48" xfId="8" applyFont="1" applyBorder="1" applyAlignment="1" applyProtection="1">
      <alignment horizontal="center" vertical="center" wrapText="1"/>
      <protection hidden="1"/>
    </xf>
    <xf numFmtId="0" fontId="10" fillId="0" borderId="49" xfId="8" applyFont="1" applyBorder="1" applyAlignment="1" applyProtection="1">
      <alignment horizontal="center" vertical="center" wrapText="1"/>
      <protection hidden="1"/>
    </xf>
    <xf numFmtId="0" fontId="22" fillId="0" borderId="43" xfId="38" applyFont="1" applyBorder="1"/>
    <xf numFmtId="0" fontId="25" fillId="0" borderId="43" xfId="38" applyFont="1" applyBorder="1"/>
    <xf numFmtId="0" fontId="10" fillId="0" borderId="25" xfId="8" applyFont="1" applyBorder="1" applyAlignment="1" applyProtection="1">
      <alignment horizontal="center" vertical="center" wrapText="1"/>
      <protection hidden="1"/>
    </xf>
    <xf numFmtId="0" fontId="10" fillId="0" borderId="26" xfId="8" applyFont="1" applyBorder="1" applyAlignment="1" applyProtection="1">
      <alignment horizontal="center" vertical="center" wrapText="1"/>
      <protection hidden="1"/>
    </xf>
    <xf numFmtId="0" fontId="10" fillId="0" borderId="31" xfId="8" applyFont="1" applyBorder="1" applyAlignment="1" applyProtection="1">
      <alignment horizontal="center" vertical="center" wrapText="1"/>
      <protection hidden="1"/>
    </xf>
    <xf numFmtId="0" fontId="21" fillId="0" borderId="0" xfId="0" applyFont="1" applyAlignment="1">
      <alignment horizontal="center"/>
    </xf>
    <xf numFmtId="0" fontId="0" fillId="0" borderId="0" xfId="0"/>
    <xf numFmtId="0" fontId="10" fillId="0" borderId="0" xfId="2" applyFont="1" applyBorder="1" applyAlignment="1">
      <alignment horizontal="left" vertical="center" wrapText="1"/>
    </xf>
    <xf numFmtId="0" fontId="10" fillId="3" borderId="43" xfId="2" applyFont="1" applyFill="1" applyBorder="1" applyAlignment="1">
      <alignment horizontal="center" vertical="center" wrapText="1"/>
    </xf>
    <xf numFmtId="3" fontId="10" fillId="3" borderId="48" xfId="2" applyNumberFormat="1" applyFont="1" applyFill="1" applyBorder="1" applyAlignment="1">
      <alignment horizontal="center" vertical="center" wrapText="1"/>
    </xf>
    <xf numFmtId="3" fontId="10" fillId="3" borderId="48" xfId="2" applyNumberFormat="1" applyFont="1" applyFill="1" applyBorder="1" applyAlignment="1">
      <alignment horizontal="center" wrapText="1"/>
    </xf>
    <xf numFmtId="3" fontId="10" fillId="0" borderId="43" xfId="2" applyNumberFormat="1" applyFont="1" applyBorder="1" applyAlignment="1">
      <alignment horizontal="center" wrapText="1"/>
    </xf>
    <xf numFmtId="4" fontId="22" fillId="0" borderId="0" xfId="2" applyNumberFormat="1" applyFont="1" applyBorder="1" applyAlignment="1">
      <alignment horizontal="center" vertical="center"/>
    </xf>
    <xf numFmtId="4" fontId="21" fillId="0" borderId="0" xfId="2" applyNumberFormat="1" applyFont="1" applyBorder="1" applyAlignment="1">
      <alignment horizontal="center" vertical="center" wrapText="1"/>
    </xf>
    <xf numFmtId="3" fontId="10" fillId="0" borderId="25" xfId="2" applyNumberFormat="1" applyFont="1" applyBorder="1" applyAlignment="1">
      <alignment horizontal="center" wrapText="1"/>
    </xf>
    <xf numFmtId="3" fontId="10" fillId="0" borderId="31" xfId="2" applyNumberFormat="1" applyFont="1" applyBorder="1" applyAlignment="1">
      <alignment horizontal="center" wrapText="1"/>
    </xf>
    <xf numFmtId="0" fontId="10" fillId="0" borderId="25"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31"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31" xfId="2" applyFont="1" applyBorder="1" applyAlignment="1">
      <alignment horizontal="center" vertical="center" wrapText="1"/>
    </xf>
    <xf numFmtId="0" fontId="22" fillId="0" borderId="0" xfId="2" applyFont="1" applyBorder="1" applyAlignment="1">
      <alignment horizontal="left" vertical="center"/>
    </xf>
    <xf numFmtId="175" fontId="21" fillId="0" borderId="0" xfId="2" applyNumberFormat="1" applyFont="1" applyBorder="1" applyAlignment="1">
      <alignment horizontal="center" wrapText="1"/>
    </xf>
    <xf numFmtId="175" fontId="12" fillId="0" borderId="0" xfId="2" applyNumberFormat="1" applyBorder="1" applyAlignment="1">
      <alignment horizontal="center" wrapText="1"/>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31" xfId="0" applyFont="1" applyBorder="1" applyAlignment="1">
      <alignment horizontal="left" vertical="center"/>
    </xf>
    <xf numFmtId="0" fontId="22" fillId="11" borderId="25" xfId="0" applyFont="1" applyFill="1" applyBorder="1" applyAlignment="1">
      <alignment horizontal="left" vertical="center" wrapText="1"/>
    </xf>
    <xf numFmtId="0" fontId="22" fillId="11" borderId="26" xfId="0" applyFont="1" applyFill="1" applyBorder="1" applyAlignment="1">
      <alignment horizontal="left" vertical="center" wrapText="1"/>
    </xf>
    <xf numFmtId="0" fontId="22" fillId="11" borderId="31" xfId="0" applyFont="1" applyFill="1" applyBorder="1" applyAlignment="1">
      <alignment horizontal="left" vertical="center" wrapText="1"/>
    </xf>
    <xf numFmtId="3" fontId="10" fillId="11" borderId="25" xfId="2" applyNumberFormat="1" applyFont="1" applyFill="1" applyBorder="1" applyAlignment="1">
      <alignment horizontal="center" wrapText="1"/>
    </xf>
    <xf numFmtId="3" fontId="10" fillId="11" borderId="31" xfId="2" applyNumberFormat="1" applyFont="1" applyFill="1" applyBorder="1" applyAlignment="1">
      <alignment horizontal="center" wrapText="1"/>
    </xf>
    <xf numFmtId="175" fontId="21" fillId="11" borderId="25" xfId="0" applyNumberFormat="1" applyFont="1" applyFill="1" applyBorder="1" applyAlignment="1">
      <alignment horizontal="center" wrapText="1"/>
    </xf>
    <xf numFmtId="175" fontId="21" fillId="11" borderId="31" xfId="0" applyNumberFormat="1" applyFont="1" applyFill="1" applyBorder="1" applyAlignment="1">
      <alignment horizontal="center" wrapText="1"/>
    </xf>
    <xf numFmtId="175" fontId="21" fillId="0" borderId="25" xfId="0" applyNumberFormat="1" applyFont="1" applyBorder="1" applyAlignment="1">
      <alignment horizontal="center" wrapText="1"/>
    </xf>
    <xf numFmtId="175" fontId="21" fillId="0" borderId="31" xfId="0" applyNumberFormat="1" applyFont="1" applyBorder="1" applyAlignment="1">
      <alignment horizontal="center" wrapText="1"/>
    </xf>
    <xf numFmtId="175" fontId="0" fillId="0" borderId="31" xfId="0" applyNumberFormat="1" applyBorder="1" applyAlignment="1">
      <alignment horizontal="center" wrapText="1"/>
    </xf>
    <xf numFmtId="4" fontId="10" fillId="0" borderId="25" xfId="2" applyNumberFormat="1" applyFont="1" applyBorder="1" applyAlignment="1">
      <alignment horizontal="left" vertical="center" wrapText="1"/>
    </xf>
    <xf numFmtId="4" fontId="10" fillId="0" borderId="26" xfId="2" applyNumberFormat="1" applyFont="1" applyBorder="1" applyAlignment="1">
      <alignment horizontal="left" vertical="center" wrapText="1"/>
    </xf>
    <xf numFmtId="4" fontId="10" fillId="0" borderId="31" xfId="2" applyNumberFormat="1" applyFont="1" applyBorder="1" applyAlignment="1">
      <alignment horizontal="left" vertical="center" wrapText="1"/>
    </xf>
    <xf numFmtId="4" fontId="10" fillId="0" borderId="43" xfId="2" applyNumberFormat="1" applyFont="1" applyBorder="1" applyAlignment="1">
      <alignment horizontal="left" vertical="center" wrapText="1"/>
    </xf>
    <xf numFmtId="4" fontId="13" fillId="0" borderId="43" xfId="2" applyNumberFormat="1" applyFont="1" applyBorder="1" applyAlignment="1">
      <alignment horizontal="center" wrapText="1"/>
    </xf>
    <xf numFmtId="175" fontId="0" fillId="11" borderId="31" xfId="0" applyNumberFormat="1" applyFill="1" applyBorder="1" applyAlignment="1">
      <alignment horizontal="center" wrapText="1"/>
    </xf>
    <xf numFmtId="3" fontId="21" fillId="0" borderId="0" xfId="2" applyNumberFormat="1" applyFont="1" applyBorder="1" applyAlignment="1">
      <alignment horizontal="left" vertical="center" wrapText="1"/>
    </xf>
    <xf numFmtId="3" fontId="21" fillId="0" borderId="25" xfId="0" applyNumberFormat="1" applyFont="1" applyBorder="1" applyAlignment="1">
      <alignment horizontal="left" vertical="center" wrapText="1"/>
    </xf>
    <xf numFmtId="3" fontId="21" fillId="0" borderId="26" xfId="0" applyNumberFormat="1" applyFont="1" applyBorder="1" applyAlignment="1">
      <alignment horizontal="left" vertical="center" wrapText="1"/>
    </xf>
    <xf numFmtId="3" fontId="21" fillId="0" borderId="31" xfId="0" applyNumberFormat="1" applyFont="1" applyBorder="1" applyAlignment="1">
      <alignment horizontal="left" vertical="center" wrapText="1"/>
    </xf>
    <xf numFmtId="0" fontId="10" fillId="7" borderId="43" xfId="2" applyFont="1" applyFill="1" applyBorder="1" applyAlignment="1">
      <alignment horizontal="center" vertical="center" wrapText="1"/>
    </xf>
    <xf numFmtId="0" fontId="10" fillId="7" borderId="43" xfId="2" applyFont="1" applyFill="1" applyBorder="1" applyAlignment="1">
      <alignment horizontal="center" wrapText="1"/>
    </xf>
    <xf numFmtId="4" fontId="10" fillId="7" borderId="25" xfId="2" applyNumberFormat="1" applyFont="1" applyFill="1" applyBorder="1" applyAlignment="1">
      <alignment horizontal="left" vertical="center" wrapText="1"/>
    </xf>
    <xf numFmtId="4" fontId="10" fillId="7" borderId="31" xfId="2" applyNumberFormat="1" applyFont="1" applyFill="1" applyBorder="1" applyAlignment="1">
      <alignment horizontal="left" vertical="center" wrapText="1"/>
    </xf>
    <xf numFmtId="3" fontId="10" fillId="7" borderId="43" xfId="2" applyNumberFormat="1" applyFont="1" applyFill="1" applyBorder="1" applyAlignment="1">
      <alignment horizontal="center" wrapText="1"/>
    </xf>
    <xf numFmtId="0" fontId="10" fillId="7" borderId="25" xfId="2" applyFont="1" applyFill="1" applyBorder="1" applyAlignment="1">
      <alignment horizontal="left" vertical="center" wrapText="1"/>
    </xf>
    <xf numFmtId="0" fontId="10" fillId="7" borderId="31" xfId="2" applyFont="1" applyFill="1" applyBorder="1" applyAlignment="1">
      <alignment horizontal="left" vertical="center" wrapText="1"/>
    </xf>
    <xf numFmtId="4" fontId="10" fillId="7" borderId="25" xfId="2" applyNumberFormat="1" applyFont="1" applyFill="1" applyBorder="1" applyAlignment="1">
      <alignment horizontal="center" wrapText="1"/>
    </xf>
    <xf numFmtId="4" fontId="10" fillId="7" borderId="31" xfId="2" applyNumberFormat="1" applyFont="1" applyFill="1" applyBorder="1" applyAlignment="1">
      <alignment horizontal="center" wrapText="1"/>
    </xf>
    <xf numFmtId="2" fontId="10" fillId="0" borderId="43" xfId="2" applyNumberFormat="1" applyFont="1" applyBorder="1" applyAlignment="1">
      <alignment horizontal="center" wrapText="1"/>
    </xf>
    <xf numFmtId="4" fontId="10" fillId="0" borderId="25" xfId="2" applyNumberFormat="1" applyFont="1" applyBorder="1" applyAlignment="1">
      <alignment horizontal="center" vertical="center" wrapText="1"/>
    </xf>
    <xf numFmtId="4" fontId="10" fillId="0" borderId="31" xfId="2" applyNumberFormat="1" applyFont="1" applyBorder="1" applyAlignment="1">
      <alignment horizontal="center" vertical="center" wrapText="1"/>
    </xf>
    <xf numFmtId="4" fontId="10" fillId="0" borderId="43" xfId="2" applyNumberFormat="1" applyFont="1" applyBorder="1" applyAlignment="1">
      <alignment horizontal="center" vertical="center" wrapText="1"/>
    </xf>
    <xf numFmtId="4" fontId="10" fillId="9" borderId="25" xfId="2" applyNumberFormat="1" applyFont="1" applyFill="1" applyBorder="1" applyAlignment="1">
      <alignment horizontal="center" vertical="center" wrapText="1"/>
    </xf>
    <xf numFmtId="4" fontId="10" fillId="9" borderId="31" xfId="2" applyNumberFormat="1" applyFont="1" applyFill="1" applyBorder="1" applyAlignment="1">
      <alignment horizontal="center" vertical="center" wrapText="1"/>
    </xf>
    <xf numFmtId="0" fontId="10" fillId="3" borderId="43" xfId="2" applyFont="1" applyFill="1" applyBorder="1" applyAlignment="1">
      <alignment horizontal="center" wrapText="1"/>
    </xf>
    <xf numFmtId="0" fontId="10" fillId="3" borderId="25" xfId="2" applyFont="1" applyFill="1" applyBorder="1" applyAlignment="1">
      <alignment horizontal="center" vertical="center" wrapText="1"/>
    </xf>
    <xf numFmtId="0" fontId="10" fillId="3" borderId="31" xfId="2" applyFont="1" applyFill="1" applyBorder="1" applyAlignment="1">
      <alignment horizontal="center" vertical="center" wrapText="1"/>
    </xf>
    <xf numFmtId="3" fontId="10" fillId="3" borderId="43" xfId="2" applyNumberFormat="1" applyFont="1" applyFill="1" applyBorder="1" applyAlignment="1">
      <alignment horizontal="center" vertical="center" wrapText="1"/>
    </xf>
    <xf numFmtId="3" fontId="10" fillId="3" borderId="25" xfId="2" applyNumberFormat="1" applyFont="1" applyFill="1" applyBorder="1" applyAlignment="1">
      <alignment horizontal="center" vertical="center" wrapText="1"/>
    </xf>
    <xf numFmtId="3" fontId="10" fillId="3" borderId="31" xfId="2" applyNumberFormat="1" applyFont="1" applyFill="1" applyBorder="1" applyAlignment="1">
      <alignment horizontal="center" vertical="center" wrapText="1"/>
    </xf>
    <xf numFmtId="0" fontId="10" fillId="3" borderId="43" xfId="2" applyFont="1" applyFill="1" applyBorder="1" applyAlignment="1">
      <alignment horizontal="left" vertical="center" wrapText="1"/>
    </xf>
    <xf numFmtId="4" fontId="10" fillId="3" borderId="43" xfId="2" applyNumberFormat="1" applyFont="1" applyFill="1" applyBorder="1" applyAlignment="1">
      <alignment horizontal="center" wrapText="1"/>
    </xf>
    <xf numFmtId="4" fontId="10" fillId="3" borderId="25" xfId="2" applyNumberFormat="1" applyFont="1" applyFill="1" applyBorder="1" applyAlignment="1">
      <alignment horizontal="center" wrapText="1"/>
    </xf>
    <xf numFmtId="0" fontId="13" fillId="3" borderId="43" xfId="2" applyFont="1" applyFill="1" applyBorder="1" applyAlignment="1">
      <alignment horizontal="center" vertical="center" wrapText="1"/>
    </xf>
    <xf numFmtId="4" fontId="13" fillId="3" borderId="43" xfId="2" applyNumberFormat="1" applyFont="1" applyFill="1" applyBorder="1" applyAlignment="1">
      <alignment horizontal="center" wrapText="1"/>
    </xf>
    <xf numFmtId="4" fontId="13" fillId="3" borderId="25" xfId="2" applyNumberFormat="1" applyFont="1" applyFill="1" applyBorder="1" applyAlignment="1">
      <alignment horizontal="center" wrapText="1"/>
    </xf>
    <xf numFmtId="0" fontId="10" fillId="3" borderId="25" xfId="2" applyFont="1" applyFill="1" applyBorder="1" applyAlignment="1">
      <alignment horizontal="center" wrapText="1"/>
    </xf>
    <xf numFmtId="175" fontId="10" fillId="0" borderId="43" xfId="2" applyNumberFormat="1" applyFont="1" applyBorder="1" applyAlignment="1">
      <alignment horizontal="center" wrapText="1"/>
    </xf>
    <xf numFmtId="0" fontId="10" fillId="0" borderId="43" xfId="2" applyFont="1" applyBorder="1" applyAlignment="1">
      <alignment horizontal="left" wrapText="1"/>
    </xf>
    <xf numFmtId="0" fontId="13" fillId="0" borderId="43" xfId="2" applyFont="1" applyBorder="1" applyAlignment="1">
      <alignment horizontal="right"/>
    </xf>
    <xf numFmtId="0" fontId="10" fillId="0" borderId="43" xfId="2" applyFont="1" applyBorder="1" applyAlignment="1">
      <alignment horizontal="left"/>
    </xf>
    <xf numFmtId="0" fontId="10" fillId="0" borderId="25" xfId="2" applyFont="1" applyBorder="1" applyAlignment="1">
      <alignment horizontal="center"/>
    </xf>
    <xf numFmtId="0" fontId="10" fillId="0" borderId="26" xfId="2" applyFont="1" applyBorder="1" applyAlignment="1">
      <alignment horizontal="center"/>
    </xf>
    <xf numFmtId="0" fontId="10" fillId="0" borderId="31" xfId="2" applyFont="1" applyBorder="1" applyAlignment="1">
      <alignment horizontal="center"/>
    </xf>
    <xf numFmtId="0" fontId="13" fillId="5" borderId="0" xfId="2" applyFont="1" applyFill="1" applyAlignment="1">
      <alignment horizontal="center" vertical="center" wrapText="1"/>
    </xf>
    <xf numFmtId="0" fontId="10" fillId="0" borderId="0" xfId="2" applyFont="1" applyAlignment="1">
      <alignment horizontal="center"/>
    </xf>
    <xf numFmtId="0" fontId="10" fillId="0" borderId="25" xfId="2" applyFont="1" applyBorder="1" applyAlignment="1">
      <alignment horizontal="center" wrapText="1"/>
    </xf>
    <xf numFmtId="0" fontId="10" fillId="0" borderId="31" xfId="2" applyFont="1" applyBorder="1" applyAlignment="1">
      <alignment horizontal="center" wrapText="1"/>
    </xf>
  </cellXfs>
  <cellStyles count="40">
    <cellStyle name="Excel Built-in Explanatory Text" xfId="9"/>
    <cellStyle name="Excel_BuiltIn_Пояснение 1" xfId="10"/>
    <cellStyle name="Гиперссылка" xfId="1" builtinId="8"/>
    <cellStyle name="Гиперссылка 2" xfId="11"/>
    <cellStyle name="Гиперссылка 3" xfId="12"/>
    <cellStyle name="Денежный 2" xfId="13"/>
    <cellStyle name="Обычный" xfId="0" builtinId="0"/>
    <cellStyle name="Обычный 2" xfId="2"/>
    <cellStyle name="Обычный 2 2" xfId="5"/>
    <cellStyle name="Обычный 2 2 2" xfId="14"/>
    <cellStyle name="Обычный 2 2 2 2" xfId="15"/>
    <cellStyle name="Обычный 2 2 3" xfId="8"/>
    <cellStyle name="Обычный 2 3" xfId="16"/>
    <cellStyle name="Обычный 2 4" xfId="17"/>
    <cellStyle name="Обычный 2 5" xfId="18"/>
    <cellStyle name="Обычный 2 6" xfId="19"/>
    <cellStyle name="Обычный 3" xfId="3"/>
    <cellStyle name="Обычный 4" xfId="20"/>
    <cellStyle name="Обычный 4 2" xfId="21"/>
    <cellStyle name="Обычный 5" xfId="22"/>
    <cellStyle name="Обычный 5 2" xfId="23"/>
    <cellStyle name="Обычный 5 3" xfId="38"/>
    <cellStyle name="Обычный 6" xfId="6"/>
    <cellStyle name="Обычный 7" xfId="7"/>
    <cellStyle name="Обычный 8" xfId="24"/>
    <cellStyle name="Обычный 9" xfId="25"/>
    <cellStyle name="Процентный 2" xfId="26"/>
    <cellStyle name="Процентный 2 2" xfId="27"/>
    <cellStyle name="Процентный 3" xfId="28"/>
    <cellStyle name="Финансовый" xfId="39" builtinId="3"/>
    <cellStyle name="Финансовый 10" xfId="29"/>
    <cellStyle name="Финансовый 2" xfId="4"/>
    <cellStyle name="Финансовый 2 2" xfId="30"/>
    <cellStyle name="Финансовый 3" xfId="31"/>
    <cellStyle name="Финансовый 3 2_Копия штаты ДОу на 2015-2016 год (1)" xfId="32"/>
    <cellStyle name="Финансовый 3 3" xfId="33"/>
    <cellStyle name="Финансовый 3_Копия штаты ДОу на 2015-2016 год (1)" xfId="34"/>
    <cellStyle name="Финансовый 4" xfId="35"/>
    <cellStyle name="Финансовый 5" xfId="36"/>
    <cellStyle name="Финансовый 6"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xmlns=""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2:N21"/>
  <sheetViews>
    <sheetView workbookViewId="0">
      <selection activeCell="J11" sqref="J11"/>
    </sheetView>
  </sheetViews>
  <sheetFormatPr defaultRowHeight="15"/>
  <cols>
    <col min="4" max="4" width="12.42578125" customWidth="1"/>
    <col min="11" max="13" width="12.140625" customWidth="1"/>
    <col min="14" max="14" width="65.5703125" style="50" customWidth="1"/>
  </cols>
  <sheetData>
    <row r="2" spans="2:14" ht="30.75" customHeight="1">
      <c r="B2" s="368" t="s">
        <v>235</v>
      </c>
      <c r="C2" s="369"/>
      <c r="D2" s="369"/>
      <c r="E2" s="369"/>
      <c r="F2" s="370"/>
      <c r="G2" s="368" t="s">
        <v>236</v>
      </c>
      <c r="H2" s="369"/>
      <c r="I2" s="370"/>
      <c r="J2" s="366" t="s">
        <v>237</v>
      </c>
      <c r="K2" s="366" t="s">
        <v>238</v>
      </c>
      <c r="L2" s="364" t="s">
        <v>239</v>
      </c>
      <c r="M2" s="365"/>
      <c r="N2" s="366" t="s">
        <v>248</v>
      </c>
    </row>
    <row r="3" spans="2:14">
      <c r="B3" s="49" t="s">
        <v>240</v>
      </c>
      <c r="C3" s="49" t="s">
        <v>241</v>
      </c>
      <c r="D3" s="49" t="s">
        <v>242</v>
      </c>
      <c r="E3" s="49" t="s">
        <v>243</v>
      </c>
      <c r="F3" s="49" t="s">
        <v>244</v>
      </c>
      <c r="G3" s="49" t="s">
        <v>245</v>
      </c>
      <c r="H3" s="49" t="s">
        <v>246</v>
      </c>
      <c r="I3" s="49" t="s">
        <v>247</v>
      </c>
      <c r="J3" s="367"/>
      <c r="K3" s="367"/>
      <c r="L3" s="49">
        <v>2023</v>
      </c>
      <c r="M3" s="49">
        <v>2024</v>
      </c>
      <c r="N3" s="367"/>
    </row>
    <row r="4" spans="2:14" s="233" customFormat="1" ht="22.5">
      <c r="B4" s="224">
        <v>34</v>
      </c>
      <c r="C4" s="225" t="s">
        <v>464</v>
      </c>
      <c r="D4" s="226" t="s">
        <v>465</v>
      </c>
      <c r="E4" s="227" t="s">
        <v>401</v>
      </c>
      <c r="F4" s="227" t="s">
        <v>402</v>
      </c>
      <c r="G4" s="228" t="s">
        <v>250</v>
      </c>
      <c r="H4" s="229">
        <v>10101</v>
      </c>
      <c r="I4" s="229" t="s">
        <v>403</v>
      </c>
      <c r="J4" s="230"/>
      <c r="K4" s="231">
        <v>50621</v>
      </c>
      <c r="L4" s="231">
        <v>50621</v>
      </c>
      <c r="M4" s="231">
        <v>50621</v>
      </c>
      <c r="N4" s="232" t="s">
        <v>466</v>
      </c>
    </row>
    <row r="5" spans="2:14">
      <c r="B5" s="214">
        <v>34</v>
      </c>
      <c r="C5" s="215" t="s">
        <v>464</v>
      </c>
      <c r="D5" s="216" t="s">
        <v>467</v>
      </c>
      <c r="E5" s="217" t="s">
        <v>468</v>
      </c>
      <c r="F5" s="217" t="s">
        <v>249</v>
      </c>
      <c r="G5" s="218" t="s">
        <v>250</v>
      </c>
      <c r="H5" s="219">
        <v>10101</v>
      </c>
      <c r="I5" s="219" t="s">
        <v>405</v>
      </c>
      <c r="J5" s="220"/>
      <c r="K5" s="221">
        <v>275274</v>
      </c>
      <c r="L5" s="221">
        <v>314194</v>
      </c>
      <c r="M5" s="221">
        <v>327059</v>
      </c>
      <c r="N5" s="73" t="s">
        <v>254</v>
      </c>
    </row>
    <row r="6" spans="2:14">
      <c r="B6" s="214">
        <v>34</v>
      </c>
      <c r="C6" s="215" t="s">
        <v>464</v>
      </c>
      <c r="D6" s="216" t="s">
        <v>467</v>
      </c>
      <c r="E6" s="217" t="s">
        <v>468</v>
      </c>
      <c r="F6" s="217" t="s">
        <v>249</v>
      </c>
      <c r="G6" s="218" t="s">
        <v>252</v>
      </c>
      <c r="H6" s="219">
        <v>10101</v>
      </c>
      <c r="I6" s="219" t="s">
        <v>405</v>
      </c>
      <c r="J6" s="220"/>
      <c r="K6" s="221">
        <v>1794100</v>
      </c>
      <c r="L6" s="221">
        <v>1753900</v>
      </c>
      <c r="M6" s="221">
        <v>1753900</v>
      </c>
      <c r="N6" s="73" t="s">
        <v>255</v>
      </c>
    </row>
    <row r="7" spans="2:14">
      <c r="B7" s="214">
        <v>34</v>
      </c>
      <c r="C7" s="215" t="s">
        <v>464</v>
      </c>
      <c r="D7" s="216" t="s">
        <v>467</v>
      </c>
      <c r="E7" s="217" t="s">
        <v>468</v>
      </c>
      <c r="F7" s="217" t="s">
        <v>249</v>
      </c>
      <c r="G7" s="218" t="s">
        <v>399</v>
      </c>
      <c r="H7" s="219">
        <v>10101</v>
      </c>
      <c r="I7" s="219" t="s">
        <v>405</v>
      </c>
      <c r="J7" s="220"/>
      <c r="K7" s="221">
        <v>177655</v>
      </c>
      <c r="L7" s="221">
        <v>177655</v>
      </c>
      <c r="M7" s="221">
        <v>177655</v>
      </c>
      <c r="N7" s="73" t="s">
        <v>400</v>
      </c>
    </row>
    <row r="8" spans="2:14">
      <c r="B8" s="214">
        <v>34</v>
      </c>
      <c r="C8" s="215" t="s">
        <v>464</v>
      </c>
      <c r="D8" s="216" t="s">
        <v>467</v>
      </c>
      <c r="E8" s="217" t="s">
        <v>468</v>
      </c>
      <c r="F8" s="217" t="s">
        <v>249</v>
      </c>
      <c r="G8" s="218" t="s">
        <v>253</v>
      </c>
      <c r="H8" s="219">
        <v>10101</v>
      </c>
      <c r="I8" s="219" t="s">
        <v>405</v>
      </c>
      <c r="J8" s="220"/>
      <c r="K8" s="221">
        <v>12624</v>
      </c>
      <c r="L8" s="221">
        <v>12624</v>
      </c>
      <c r="M8" s="221">
        <v>12624</v>
      </c>
      <c r="N8" s="74" t="s">
        <v>256</v>
      </c>
    </row>
    <row r="9" spans="2:14">
      <c r="B9" s="214">
        <v>34</v>
      </c>
      <c r="C9" s="215" t="s">
        <v>464</v>
      </c>
      <c r="D9" s="216" t="s">
        <v>467</v>
      </c>
      <c r="E9" s="217" t="s">
        <v>468</v>
      </c>
      <c r="F9" s="217" t="s">
        <v>249</v>
      </c>
      <c r="G9" s="218" t="s">
        <v>406</v>
      </c>
      <c r="H9" s="219">
        <v>10101</v>
      </c>
      <c r="I9" s="219" t="s">
        <v>405</v>
      </c>
      <c r="J9" s="220"/>
      <c r="K9" s="221">
        <v>533280</v>
      </c>
      <c r="L9" s="221">
        <v>533280</v>
      </c>
      <c r="M9" s="221">
        <v>533280</v>
      </c>
      <c r="N9" s="74" t="s">
        <v>469</v>
      </c>
    </row>
    <row r="10" spans="2:14" ht="45">
      <c r="B10" s="214">
        <v>34</v>
      </c>
      <c r="C10" s="215" t="s">
        <v>464</v>
      </c>
      <c r="D10" s="216" t="s">
        <v>410</v>
      </c>
      <c r="E10" s="217" t="s">
        <v>468</v>
      </c>
      <c r="F10" s="217" t="s">
        <v>249</v>
      </c>
      <c r="G10" s="218" t="s">
        <v>250</v>
      </c>
      <c r="H10" s="219">
        <v>10301</v>
      </c>
      <c r="I10" s="219" t="s">
        <v>405</v>
      </c>
      <c r="J10" s="220"/>
      <c r="K10" s="221">
        <v>465000</v>
      </c>
      <c r="L10" s="221">
        <v>465000</v>
      </c>
      <c r="M10" s="221">
        <v>465000</v>
      </c>
      <c r="N10" s="73" t="s">
        <v>412</v>
      </c>
    </row>
    <row r="11" spans="2:14" ht="56.25">
      <c r="B11" s="214">
        <v>34</v>
      </c>
      <c r="C11" s="215" t="s">
        <v>464</v>
      </c>
      <c r="D11" s="216" t="s">
        <v>410</v>
      </c>
      <c r="E11" s="217" t="s">
        <v>468</v>
      </c>
      <c r="F11" s="217" t="s">
        <v>249</v>
      </c>
      <c r="G11" s="218" t="s">
        <v>251</v>
      </c>
      <c r="H11" s="219">
        <v>10301</v>
      </c>
      <c r="I11" s="219" t="s">
        <v>405</v>
      </c>
      <c r="J11" s="220"/>
      <c r="K11" s="221">
        <v>2434500</v>
      </c>
      <c r="L11" s="221">
        <v>2434500</v>
      </c>
      <c r="M11" s="221">
        <v>2434500</v>
      </c>
      <c r="N11" s="73" t="s">
        <v>413</v>
      </c>
    </row>
    <row r="12" spans="2:14" ht="67.5">
      <c r="B12" s="214">
        <v>34</v>
      </c>
      <c r="C12" s="215" t="s">
        <v>464</v>
      </c>
      <c r="D12" s="216" t="s">
        <v>410</v>
      </c>
      <c r="E12" s="217" t="s">
        <v>468</v>
      </c>
      <c r="F12" s="217" t="s">
        <v>249</v>
      </c>
      <c r="G12" s="218" t="s">
        <v>411</v>
      </c>
      <c r="H12" s="219">
        <v>10301</v>
      </c>
      <c r="I12" s="219" t="s">
        <v>405</v>
      </c>
      <c r="J12" s="220"/>
      <c r="K12" s="221">
        <v>6732000</v>
      </c>
      <c r="L12" s="221">
        <v>6732000</v>
      </c>
      <c r="M12" s="221">
        <v>6732000</v>
      </c>
      <c r="N12" s="73" t="s">
        <v>470</v>
      </c>
    </row>
    <row r="13" spans="2:14">
      <c r="B13" s="214">
        <v>34</v>
      </c>
      <c r="C13" s="215" t="s">
        <v>464</v>
      </c>
      <c r="D13" s="216" t="s">
        <v>407</v>
      </c>
      <c r="E13" s="217" t="s">
        <v>468</v>
      </c>
      <c r="F13" s="217" t="s">
        <v>249</v>
      </c>
      <c r="G13" s="218" t="s">
        <v>408</v>
      </c>
      <c r="H13" s="219">
        <v>10101</v>
      </c>
      <c r="I13" s="219" t="s">
        <v>405</v>
      </c>
      <c r="J13" s="220"/>
      <c r="K13" s="221">
        <v>557124</v>
      </c>
      <c r="L13" s="221">
        <v>557124</v>
      </c>
      <c r="M13" s="221">
        <v>557124</v>
      </c>
      <c r="N13" s="73" t="s">
        <v>409</v>
      </c>
    </row>
    <row r="14" spans="2:14">
      <c r="B14" s="214">
        <v>34</v>
      </c>
      <c r="C14" s="215" t="s">
        <v>464</v>
      </c>
      <c r="D14" s="216" t="s">
        <v>407</v>
      </c>
      <c r="E14" s="217" t="s">
        <v>468</v>
      </c>
      <c r="F14" s="217" t="s">
        <v>249</v>
      </c>
      <c r="G14" s="218" t="s">
        <v>408</v>
      </c>
      <c r="H14" s="219">
        <v>10483</v>
      </c>
      <c r="I14" s="219" t="s">
        <v>405</v>
      </c>
      <c r="J14" s="220"/>
      <c r="K14" s="221">
        <v>2850152</v>
      </c>
      <c r="L14" s="221">
        <v>2850152</v>
      </c>
      <c r="M14" s="221">
        <v>2850152</v>
      </c>
      <c r="N14" s="73" t="s">
        <v>409</v>
      </c>
    </row>
    <row r="15" spans="2:14" ht="22.5">
      <c r="B15" s="214">
        <v>34</v>
      </c>
      <c r="C15" s="215" t="s">
        <v>464</v>
      </c>
      <c r="D15" s="216" t="s">
        <v>407</v>
      </c>
      <c r="E15" s="217" t="s">
        <v>468</v>
      </c>
      <c r="F15" s="217" t="s">
        <v>249</v>
      </c>
      <c r="G15" s="218" t="s">
        <v>414</v>
      </c>
      <c r="H15" s="219">
        <v>10483</v>
      </c>
      <c r="I15" s="219" t="s">
        <v>405</v>
      </c>
      <c r="J15" s="220"/>
      <c r="K15" s="221">
        <v>623100</v>
      </c>
      <c r="L15" s="221">
        <v>623100</v>
      </c>
      <c r="M15" s="221">
        <v>623100</v>
      </c>
      <c r="N15" s="74" t="s">
        <v>415</v>
      </c>
    </row>
    <row r="16" spans="2:14">
      <c r="B16" s="214">
        <v>34</v>
      </c>
      <c r="C16" s="215" t="s">
        <v>464</v>
      </c>
      <c r="D16" s="216" t="s">
        <v>471</v>
      </c>
      <c r="E16" s="217" t="s">
        <v>417</v>
      </c>
      <c r="F16" s="217" t="s">
        <v>249</v>
      </c>
      <c r="G16" s="218" t="s">
        <v>472</v>
      </c>
      <c r="H16" s="219">
        <v>10101</v>
      </c>
      <c r="I16" s="219" t="s">
        <v>405</v>
      </c>
      <c r="J16" s="222">
        <v>34200001</v>
      </c>
      <c r="K16" s="221">
        <v>370600</v>
      </c>
      <c r="L16" s="221">
        <v>0</v>
      </c>
      <c r="M16" s="221">
        <v>0</v>
      </c>
      <c r="N16" s="223" t="s">
        <v>473</v>
      </c>
    </row>
    <row r="17" spans="2:14" ht="22.5">
      <c r="B17" s="214">
        <v>34</v>
      </c>
      <c r="C17" s="215" t="s">
        <v>464</v>
      </c>
      <c r="D17" s="216" t="s">
        <v>416</v>
      </c>
      <c r="E17" s="217" t="s">
        <v>417</v>
      </c>
      <c r="F17" s="217" t="s">
        <v>249</v>
      </c>
      <c r="G17" s="218" t="s">
        <v>251</v>
      </c>
      <c r="H17" s="219">
        <v>10921</v>
      </c>
      <c r="I17" s="219" t="s">
        <v>405</v>
      </c>
      <c r="J17" s="222">
        <v>34200057</v>
      </c>
      <c r="K17" s="221">
        <v>1600477</v>
      </c>
      <c r="L17" s="221">
        <v>0</v>
      </c>
      <c r="M17" s="221">
        <v>0</v>
      </c>
      <c r="N17" s="74" t="s">
        <v>418</v>
      </c>
    </row>
    <row r="18" spans="2:14" ht="45">
      <c r="B18" s="214">
        <v>34</v>
      </c>
      <c r="C18" s="215" t="s">
        <v>464</v>
      </c>
      <c r="D18" s="216" t="s">
        <v>419</v>
      </c>
      <c r="E18" s="217" t="s">
        <v>417</v>
      </c>
      <c r="F18" s="217" t="s">
        <v>249</v>
      </c>
      <c r="G18" s="218" t="s">
        <v>251</v>
      </c>
      <c r="H18" s="219">
        <v>10305</v>
      </c>
      <c r="I18" s="219" t="s">
        <v>405</v>
      </c>
      <c r="J18" s="222">
        <v>34200047</v>
      </c>
      <c r="K18" s="221">
        <v>273732</v>
      </c>
      <c r="L18" s="221">
        <v>0</v>
      </c>
      <c r="M18" s="221">
        <v>0</v>
      </c>
      <c r="N18" s="73" t="s">
        <v>420</v>
      </c>
    </row>
    <row r="19" spans="2:14">
      <c r="B19" s="363" t="s">
        <v>257</v>
      </c>
      <c r="C19" s="363"/>
      <c r="D19" s="363"/>
      <c r="E19" s="363"/>
      <c r="F19" s="363"/>
      <c r="G19" s="363"/>
      <c r="H19" s="363"/>
      <c r="I19" s="363"/>
      <c r="J19" s="363"/>
      <c r="K19" s="75">
        <v>18750239</v>
      </c>
      <c r="L19" s="75">
        <v>16504150</v>
      </c>
      <c r="M19" s="75">
        <v>16517015</v>
      </c>
      <c r="N19" s="73"/>
    </row>
    <row r="20" spans="2:14">
      <c r="K20" s="234">
        <f>K19-K4</f>
        <v>18699618</v>
      </c>
      <c r="L20" s="234">
        <f>L19-L4</f>
        <v>16453529</v>
      </c>
      <c r="M20" s="234">
        <f>M19-M4</f>
        <v>16466394</v>
      </c>
    </row>
    <row r="21" spans="2:14">
      <c r="K21" t="b">
        <f>K20='РАЗДЕЛ 1'!E10</f>
        <v>0</v>
      </c>
      <c r="L21" t="b">
        <f>L20='РАЗДЕЛ 1'!J10</f>
        <v>0</v>
      </c>
      <c r="M21" t="b">
        <f>M20='РАЗДЕЛ 1'!K10</f>
        <v>0</v>
      </c>
    </row>
  </sheetData>
  <autoFilter ref="B3:N19"/>
  <mergeCells count="7">
    <mergeCell ref="B19:J19"/>
    <mergeCell ref="L2:M2"/>
    <mergeCell ref="N2:N3"/>
    <mergeCell ref="B2:F2"/>
    <mergeCell ref="G2:I2"/>
    <mergeCell ref="J2:J3"/>
    <mergeCell ref="K2:K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C2:R28"/>
  <sheetViews>
    <sheetView workbookViewId="0">
      <selection activeCell="R21" sqref="R21"/>
    </sheetView>
  </sheetViews>
  <sheetFormatPr defaultColWidth="9.140625" defaultRowHeight="15"/>
  <cols>
    <col min="1" max="2" width="9.140625" style="279"/>
    <col min="3" max="3" width="24.85546875" style="279" customWidth="1"/>
    <col min="4" max="15" width="9.140625" style="279"/>
    <col min="16" max="18" width="13.28515625" style="279" customWidth="1"/>
    <col min="19" max="16384" width="9.140625" style="279"/>
  </cols>
  <sheetData>
    <row r="2" spans="3:18">
      <c r="P2" s="328">
        <f>'Роспись 2024-2026'!Q17+'Роспись 2024-2026'!Q18+'Роспись 2024-2026'!Q19+'Роспись 2024-2026'!Q8</f>
        <v>38712683</v>
      </c>
    </row>
    <row r="3" spans="3:18">
      <c r="C3" s="371" t="s">
        <v>480</v>
      </c>
      <c r="D3" s="372" t="s">
        <v>481</v>
      </c>
      <c r="E3" s="374" t="s">
        <v>482</v>
      </c>
      <c r="F3" s="371" t="s">
        <v>483</v>
      </c>
      <c r="G3" s="375" t="s">
        <v>235</v>
      </c>
      <c r="H3" s="375"/>
      <c r="I3" s="375"/>
      <c r="J3" s="375"/>
      <c r="K3" s="375"/>
      <c r="L3" s="375" t="s">
        <v>236</v>
      </c>
      <c r="M3" s="375"/>
      <c r="N3" s="375"/>
      <c r="O3" s="371" t="s">
        <v>237</v>
      </c>
      <c r="P3" s="371" t="s">
        <v>484</v>
      </c>
      <c r="Q3" s="377" t="s">
        <v>485</v>
      </c>
      <c r="R3" s="377" t="s">
        <v>486</v>
      </c>
    </row>
    <row r="4" spans="3:18" ht="22.5">
      <c r="C4" s="371"/>
      <c r="D4" s="373"/>
      <c r="E4" s="374"/>
      <c r="F4" s="371"/>
      <c r="G4" s="280" t="s">
        <v>240</v>
      </c>
      <c r="H4" s="280" t="s">
        <v>241</v>
      </c>
      <c r="I4" s="280" t="s">
        <v>242</v>
      </c>
      <c r="J4" s="280" t="s">
        <v>243</v>
      </c>
      <c r="K4" s="280" t="s">
        <v>244</v>
      </c>
      <c r="L4" s="281" t="s">
        <v>245</v>
      </c>
      <c r="M4" s="280" t="s">
        <v>246</v>
      </c>
      <c r="N4" s="280" t="s">
        <v>247</v>
      </c>
      <c r="O4" s="371"/>
      <c r="P4" s="371"/>
      <c r="Q4" s="378"/>
      <c r="R4" s="378"/>
    </row>
    <row r="5" spans="3:18">
      <c r="C5" s="355" t="s">
        <v>520</v>
      </c>
      <c r="D5" s="304" t="s">
        <v>508</v>
      </c>
      <c r="E5" s="305" t="s">
        <v>509</v>
      </c>
      <c r="F5" s="306">
        <v>101010010</v>
      </c>
      <c r="G5" s="307">
        <v>34</v>
      </c>
      <c r="H5" s="308" t="s">
        <v>510</v>
      </c>
      <c r="I5" s="309" t="s">
        <v>511</v>
      </c>
      <c r="J5" s="310" t="s">
        <v>504</v>
      </c>
      <c r="K5" s="310" t="s">
        <v>249</v>
      </c>
      <c r="L5" s="311" t="s">
        <v>250</v>
      </c>
      <c r="M5" s="235"/>
      <c r="N5" s="235"/>
      <c r="O5" s="236"/>
      <c r="P5" s="312"/>
      <c r="Q5" s="312"/>
      <c r="R5" s="312"/>
    </row>
    <row r="6" spans="3:18" s="325" customFormat="1">
      <c r="C6" s="313" t="s">
        <v>520</v>
      </c>
      <c r="D6" s="314" t="s">
        <v>508</v>
      </c>
      <c r="E6" s="315" t="s">
        <v>509</v>
      </c>
      <c r="F6" s="316">
        <v>101010010</v>
      </c>
      <c r="G6" s="317">
        <v>34</v>
      </c>
      <c r="H6" s="318" t="s">
        <v>510</v>
      </c>
      <c r="I6" s="319" t="s">
        <v>511</v>
      </c>
      <c r="J6" s="320" t="s">
        <v>504</v>
      </c>
      <c r="K6" s="320" t="s">
        <v>249</v>
      </c>
      <c r="L6" s="321" t="s">
        <v>251</v>
      </c>
      <c r="M6" s="322"/>
      <c r="N6" s="322"/>
      <c r="O6" s="323"/>
      <c r="P6" s="324"/>
      <c r="Q6" s="324"/>
      <c r="R6" s="324"/>
    </row>
    <row r="7" spans="3:18">
      <c r="C7" s="355" t="s">
        <v>520</v>
      </c>
      <c r="D7" s="304" t="s">
        <v>508</v>
      </c>
      <c r="E7" s="305" t="s">
        <v>509</v>
      </c>
      <c r="F7" s="306">
        <v>101010010</v>
      </c>
      <c r="G7" s="307">
        <v>34</v>
      </c>
      <c r="H7" s="308" t="s">
        <v>510</v>
      </c>
      <c r="I7" s="309" t="s">
        <v>512</v>
      </c>
      <c r="J7" s="310" t="s">
        <v>504</v>
      </c>
      <c r="K7" s="310" t="s">
        <v>249</v>
      </c>
      <c r="L7" s="311" t="s">
        <v>513</v>
      </c>
      <c r="M7" s="235"/>
      <c r="N7" s="235"/>
      <c r="O7" s="236"/>
      <c r="P7" s="312"/>
      <c r="Q7" s="312"/>
      <c r="R7" s="312"/>
    </row>
    <row r="8" spans="3:18" s="325" customFormat="1">
      <c r="C8" s="313" t="s">
        <v>520</v>
      </c>
      <c r="D8" s="314" t="s">
        <v>487</v>
      </c>
      <c r="E8" s="315" t="s">
        <v>488</v>
      </c>
      <c r="F8" s="316">
        <v>101010010</v>
      </c>
      <c r="G8" s="317">
        <v>34</v>
      </c>
      <c r="H8" s="318" t="s">
        <v>464</v>
      </c>
      <c r="I8" s="319" t="s">
        <v>467</v>
      </c>
      <c r="J8" s="320" t="s">
        <v>504</v>
      </c>
      <c r="K8" s="320" t="s">
        <v>249</v>
      </c>
      <c r="L8" s="321" t="s">
        <v>251</v>
      </c>
      <c r="M8" s="322"/>
      <c r="N8" s="322"/>
      <c r="O8" s="323"/>
      <c r="P8" s="324"/>
      <c r="Q8" s="324"/>
      <c r="R8" s="324"/>
    </row>
    <row r="9" spans="3:18">
      <c r="C9" s="355" t="s">
        <v>520</v>
      </c>
      <c r="D9" s="304" t="s">
        <v>487</v>
      </c>
      <c r="E9" s="305" t="s">
        <v>488</v>
      </c>
      <c r="F9" s="306">
        <v>101010010</v>
      </c>
      <c r="G9" s="307">
        <v>34</v>
      </c>
      <c r="H9" s="308" t="s">
        <v>464</v>
      </c>
      <c r="I9" s="309" t="s">
        <v>467</v>
      </c>
      <c r="J9" s="310" t="s">
        <v>504</v>
      </c>
      <c r="K9" s="310" t="s">
        <v>249</v>
      </c>
      <c r="L9" s="311" t="s">
        <v>250</v>
      </c>
      <c r="M9" s="235">
        <v>10101</v>
      </c>
      <c r="N9" s="235" t="s">
        <v>519</v>
      </c>
      <c r="O9" s="236" t="s">
        <v>489</v>
      </c>
      <c r="P9" s="312">
        <v>881900</v>
      </c>
      <c r="Q9" s="312">
        <v>1480000</v>
      </c>
      <c r="R9" s="312">
        <v>2190000</v>
      </c>
    </row>
    <row r="10" spans="3:18">
      <c r="C10" s="355" t="s">
        <v>520</v>
      </c>
      <c r="D10" s="304" t="s">
        <v>487</v>
      </c>
      <c r="E10" s="305" t="s">
        <v>488</v>
      </c>
      <c r="F10" s="306">
        <v>101010010</v>
      </c>
      <c r="G10" s="307">
        <v>34</v>
      </c>
      <c r="H10" s="308" t="s">
        <v>464</v>
      </c>
      <c r="I10" s="309" t="s">
        <v>467</v>
      </c>
      <c r="J10" s="310" t="s">
        <v>504</v>
      </c>
      <c r="K10" s="310" t="s">
        <v>249</v>
      </c>
      <c r="L10" s="311" t="s">
        <v>252</v>
      </c>
      <c r="M10" s="235">
        <v>10101</v>
      </c>
      <c r="N10" s="235" t="s">
        <v>519</v>
      </c>
      <c r="O10" s="236" t="s">
        <v>489</v>
      </c>
      <c r="P10" s="312">
        <v>2524000</v>
      </c>
      <c r="Q10" s="312">
        <v>2524000</v>
      </c>
      <c r="R10" s="312">
        <v>2524000</v>
      </c>
    </row>
    <row r="11" spans="3:18">
      <c r="C11" s="355" t="s">
        <v>520</v>
      </c>
      <c r="D11" s="282"/>
      <c r="E11" s="283"/>
      <c r="F11" s="284"/>
      <c r="G11" s="285"/>
      <c r="H11" s="286"/>
      <c r="I11" s="287"/>
      <c r="J11" s="288"/>
      <c r="K11" s="288"/>
      <c r="L11" s="311" t="s">
        <v>506</v>
      </c>
      <c r="M11" s="235">
        <v>10101</v>
      </c>
      <c r="N11" s="235" t="s">
        <v>519</v>
      </c>
      <c r="O11" s="236" t="s">
        <v>489</v>
      </c>
      <c r="P11" s="312">
        <v>338802</v>
      </c>
      <c r="Q11" s="312">
        <v>352400</v>
      </c>
      <c r="R11" s="312">
        <v>366500</v>
      </c>
    </row>
    <row r="12" spans="3:18">
      <c r="C12" s="355" t="s">
        <v>520</v>
      </c>
      <c r="D12" s="304" t="s">
        <v>487</v>
      </c>
      <c r="E12" s="305" t="s">
        <v>488</v>
      </c>
      <c r="F12" s="306">
        <v>101010010</v>
      </c>
      <c r="G12" s="307">
        <v>34</v>
      </c>
      <c r="H12" s="308" t="s">
        <v>464</v>
      </c>
      <c r="I12" s="309" t="s">
        <v>467</v>
      </c>
      <c r="J12" s="310" t="s">
        <v>504</v>
      </c>
      <c r="K12" s="310" t="s">
        <v>249</v>
      </c>
      <c r="L12" s="311" t="s">
        <v>399</v>
      </c>
      <c r="M12" s="235">
        <v>10101</v>
      </c>
      <c r="N12" s="235" t="s">
        <v>519</v>
      </c>
      <c r="O12" s="236" t="s">
        <v>489</v>
      </c>
      <c r="P12" s="312">
        <v>854243</v>
      </c>
      <c r="Q12" s="312">
        <v>888400</v>
      </c>
      <c r="R12" s="312">
        <v>923900</v>
      </c>
    </row>
    <row r="13" spans="3:18">
      <c r="C13" s="355" t="s">
        <v>520</v>
      </c>
      <c r="D13" s="304" t="s">
        <v>487</v>
      </c>
      <c r="E13" s="305" t="s">
        <v>488</v>
      </c>
      <c r="F13" s="306">
        <v>101010010</v>
      </c>
      <c r="G13" s="307">
        <v>34</v>
      </c>
      <c r="H13" s="308" t="s">
        <v>464</v>
      </c>
      <c r="I13" s="309" t="s">
        <v>467</v>
      </c>
      <c r="J13" s="310" t="s">
        <v>504</v>
      </c>
      <c r="K13" s="310" t="s">
        <v>249</v>
      </c>
      <c r="L13" s="311" t="s">
        <v>514</v>
      </c>
      <c r="M13" s="235">
        <v>10101</v>
      </c>
      <c r="N13" s="235" t="s">
        <v>519</v>
      </c>
      <c r="O13" s="236" t="s">
        <v>489</v>
      </c>
      <c r="P13" s="312">
        <v>3000</v>
      </c>
      <c r="Q13" s="312">
        <v>3100</v>
      </c>
      <c r="R13" s="312">
        <v>3200</v>
      </c>
    </row>
    <row r="14" spans="3:18">
      <c r="C14" s="355" t="s">
        <v>520</v>
      </c>
      <c r="D14" s="304" t="s">
        <v>487</v>
      </c>
      <c r="E14" s="305" t="s">
        <v>488</v>
      </c>
      <c r="F14" s="306">
        <v>101010010</v>
      </c>
      <c r="G14" s="307">
        <v>34</v>
      </c>
      <c r="H14" s="308" t="s">
        <v>464</v>
      </c>
      <c r="I14" s="309" t="s">
        <v>467</v>
      </c>
      <c r="J14" s="310" t="s">
        <v>504</v>
      </c>
      <c r="K14" s="310" t="s">
        <v>249</v>
      </c>
      <c r="L14" s="311" t="s">
        <v>490</v>
      </c>
      <c r="M14" s="235">
        <v>10101</v>
      </c>
      <c r="N14" s="235" t="s">
        <v>519</v>
      </c>
      <c r="O14" s="236" t="s">
        <v>489</v>
      </c>
      <c r="P14" s="312">
        <v>54000</v>
      </c>
      <c r="Q14" s="312">
        <v>54000</v>
      </c>
      <c r="R14" s="312">
        <v>54000</v>
      </c>
    </row>
    <row r="15" spans="3:18">
      <c r="C15" s="355" t="s">
        <v>520</v>
      </c>
      <c r="D15" s="304" t="s">
        <v>487</v>
      </c>
      <c r="E15" s="305" t="s">
        <v>488</v>
      </c>
      <c r="F15" s="306">
        <v>101010010</v>
      </c>
      <c r="G15" s="307">
        <v>34</v>
      </c>
      <c r="H15" s="308" t="s">
        <v>464</v>
      </c>
      <c r="I15" s="309" t="s">
        <v>467</v>
      </c>
      <c r="J15" s="310" t="s">
        <v>504</v>
      </c>
      <c r="K15" s="310" t="s">
        <v>249</v>
      </c>
      <c r="L15" s="311" t="s">
        <v>253</v>
      </c>
      <c r="M15" s="235">
        <v>10101</v>
      </c>
      <c r="N15" s="235" t="s">
        <v>519</v>
      </c>
      <c r="O15" s="236" t="s">
        <v>489</v>
      </c>
      <c r="P15" s="312">
        <v>61700</v>
      </c>
      <c r="Q15" s="312">
        <v>61700</v>
      </c>
      <c r="R15" s="312">
        <v>61700</v>
      </c>
    </row>
    <row r="16" spans="3:18">
      <c r="C16" s="355" t="s">
        <v>520</v>
      </c>
      <c r="D16" s="304" t="s">
        <v>487</v>
      </c>
      <c r="E16" s="305" t="s">
        <v>488</v>
      </c>
      <c r="F16" s="306">
        <v>101010010</v>
      </c>
      <c r="G16" s="307">
        <v>34</v>
      </c>
      <c r="H16" s="308" t="s">
        <v>464</v>
      </c>
      <c r="I16" s="309" t="s">
        <v>410</v>
      </c>
      <c r="J16" s="310" t="s">
        <v>504</v>
      </c>
      <c r="K16" s="310" t="s">
        <v>249</v>
      </c>
      <c r="L16" s="311" t="s">
        <v>250</v>
      </c>
      <c r="M16" s="235">
        <v>10301</v>
      </c>
      <c r="N16" s="235" t="s">
        <v>519</v>
      </c>
      <c r="O16" s="236" t="s">
        <v>489</v>
      </c>
      <c r="P16" s="312">
        <v>1201500</v>
      </c>
      <c r="Q16" s="312">
        <v>1201500</v>
      </c>
      <c r="R16" s="312">
        <v>1201500</v>
      </c>
    </row>
    <row r="17" spans="3:18" s="325" customFormat="1">
      <c r="C17" s="313" t="s">
        <v>520</v>
      </c>
      <c r="D17" s="314" t="s">
        <v>487</v>
      </c>
      <c r="E17" s="315" t="s">
        <v>488</v>
      </c>
      <c r="F17" s="316">
        <v>101010010</v>
      </c>
      <c r="G17" s="317">
        <v>34</v>
      </c>
      <c r="H17" s="318" t="s">
        <v>464</v>
      </c>
      <c r="I17" s="319" t="s">
        <v>410</v>
      </c>
      <c r="J17" s="320" t="s">
        <v>504</v>
      </c>
      <c r="K17" s="320" t="s">
        <v>249</v>
      </c>
      <c r="L17" s="321" t="s">
        <v>251</v>
      </c>
      <c r="M17" s="322">
        <v>10301</v>
      </c>
      <c r="N17" s="322" t="s">
        <v>519</v>
      </c>
      <c r="O17" s="323" t="s">
        <v>489</v>
      </c>
      <c r="P17" s="324">
        <v>6340800</v>
      </c>
      <c r="Q17" s="324">
        <v>6340800</v>
      </c>
      <c r="R17" s="324">
        <v>6340800</v>
      </c>
    </row>
    <row r="18" spans="3:18" s="325" customFormat="1">
      <c r="C18" s="313" t="s">
        <v>520</v>
      </c>
      <c r="D18" s="314" t="s">
        <v>487</v>
      </c>
      <c r="E18" s="315" t="s">
        <v>488</v>
      </c>
      <c r="F18" s="316">
        <v>101010010</v>
      </c>
      <c r="G18" s="317">
        <v>34</v>
      </c>
      <c r="H18" s="318" t="s">
        <v>464</v>
      </c>
      <c r="I18" s="319" t="s">
        <v>410</v>
      </c>
      <c r="J18" s="320" t="s">
        <v>504</v>
      </c>
      <c r="K18" s="320" t="s">
        <v>249</v>
      </c>
      <c r="L18" s="321" t="s">
        <v>411</v>
      </c>
      <c r="M18" s="322">
        <v>10301</v>
      </c>
      <c r="N18" s="322" t="s">
        <v>519</v>
      </c>
      <c r="O18" s="323" t="s">
        <v>489</v>
      </c>
      <c r="P18" s="324">
        <v>22813300</v>
      </c>
      <c r="Q18" s="324">
        <v>22813300</v>
      </c>
      <c r="R18" s="324">
        <v>22813300</v>
      </c>
    </row>
    <row r="19" spans="3:18" s="325" customFormat="1">
      <c r="C19" s="313" t="s">
        <v>520</v>
      </c>
      <c r="D19" s="314" t="s">
        <v>487</v>
      </c>
      <c r="E19" s="315" t="s">
        <v>488</v>
      </c>
      <c r="F19" s="316">
        <v>101010010</v>
      </c>
      <c r="G19" s="317">
        <v>34</v>
      </c>
      <c r="H19" s="318" t="s">
        <v>464</v>
      </c>
      <c r="I19" s="319" t="s">
        <v>407</v>
      </c>
      <c r="J19" s="320" t="s">
        <v>504</v>
      </c>
      <c r="K19" s="320" t="s">
        <v>249</v>
      </c>
      <c r="L19" s="321" t="s">
        <v>408</v>
      </c>
      <c r="M19" s="322">
        <v>10483</v>
      </c>
      <c r="N19" s="322" t="s">
        <v>519</v>
      </c>
      <c r="O19" s="323" t="s">
        <v>489</v>
      </c>
      <c r="P19" s="324">
        <v>9558583</v>
      </c>
      <c r="Q19" s="324">
        <v>9558583</v>
      </c>
      <c r="R19" s="324">
        <v>9558583</v>
      </c>
    </row>
    <row r="20" spans="3:18">
      <c r="C20" s="355" t="s">
        <v>520</v>
      </c>
      <c r="D20" s="304" t="s">
        <v>487</v>
      </c>
      <c r="E20" s="305" t="s">
        <v>488</v>
      </c>
      <c r="F20" s="306">
        <v>101010010</v>
      </c>
      <c r="G20" s="307">
        <v>34</v>
      </c>
      <c r="H20" s="308" t="s">
        <v>464</v>
      </c>
      <c r="I20" s="309" t="s">
        <v>407</v>
      </c>
      <c r="J20" s="310" t="s">
        <v>504</v>
      </c>
      <c r="K20" s="310" t="s">
        <v>249</v>
      </c>
      <c r="L20" s="311" t="s">
        <v>406</v>
      </c>
      <c r="M20" s="235">
        <v>10101</v>
      </c>
      <c r="N20" s="235" t="s">
        <v>519</v>
      </c>
      <c r="O20" s="236" t="s">
        <v>489</v>
      </c>
      <c r="P20" s="312">
        <v>969600</v>
      </c>
      <c r="Q20" s="312">
        <v>969600</v>
      </c>
      <c r="R20" s="312">
        <v>969600</v>
      </c>
    </row>
    <row r="21" spans="3:18">
      <c r="C21" s="355" t="s">
        <v>520</v>
      </c>
      <c r="D21" s="304" t="s">
        <v>487</v>
      </c>
      <c r="E21" s="305" t="s">
        <v>488</v>
      </c>
      <c r="F21" s="306">
        <v>101010010</v>
      </c>
      <c r="G21" s="307">
        <v>34</v>
      </c>
      <c r="H21" s="308" t="s">
        <v>464</v>
      </c>
      <c r="I21" s="309" t="s">
        <v>407</v>
      </c>
      <c r="J21" s="310" t="s">
        <v>504</v>
      </c>
      <c r="K21" s="310" t="s">
        <v>249</v>
      </c>
      <c r="L21" s="311" t="s">
        <v>414</v>
      </c>
      <c r="M21" s="235">
        <v>10483</v>
      </c>
      <c r="N21" s="235" t="s">
        <v>519</v>
      </c>
      <c r="O21" s="236" t="s">
        <v>489</v>
      </c>
      <c r="P21" s="312">
        <v>1423600</v>
      </c>
      <c r="Q21" s="312">
        <v>1423600</v>
      </c>
      <c r="R21" s="312">
        <v>1423600</v>
      </c>
    </row>
    <row r="22" spans="3:18" ht="23.25">
      <c r="C22" s="355" t="s">
        <v>520</v>
      </c>
      <c r="D22" s="304" t="s">
        <v>487</v>
      </c>
      <c r="E22" s="305" t="s">
        <v>488</v>
      </c>
      <c r="F22" s="306">
        <v>101010010</v>
      </c>
      <c r="G22" s="307">
        <v>34</v>
      </c>
      <c r="H22" s="308" t="s">
        <v>464</v>
      </c>
      <c r="I22" s="309" t="s">
        <v>471</v>
      </c>
      <c r="J22" s="310" t="s">
        <v>507</v>
      </c>
      <c r="K22" s="310" t="s">
        <v>249</v>
      </c>
      <c r="L22" s="311" t="s">
        <v>250</v>
      </c>
      <c r="M22" s="235">
        <v>10101</v>
      </c>
      <c r="N22" s="235" t="s">
        <v>519</v>
      </c>
      <c r="O22" s="236" t="s">
        <v>521</v>
      </c>
      <c r="P22" s="312">
        <v>2154200</v>
      </c>
      <c r="Q22" s="312">
        <v>0</v>
      </c>
      <c r="R22" s="312">
        <v>0</v>
      </c>
    </row>
    <row r="23" spans="3:18" s="233" customFormat="1">
      <c r="C23" s="355" t="s">
        <v>520</v>
      </c>
      <c r="D23" s="295" t="s">
        <v>487</v>
      </c>
      <c r="E23" s="296" t="s">
        <v>488</v>
      </c>
      <c r="F23" s="297">
        <v>101014300</v>
      </c>
      <c r="G23" s="298">
        <v>34</v>
      </c>
      <c r="H23" s="299" t="s">
        <v>464</v>
      </c>
      <c r="I23" s="300" t="s">
        <v>465</v>
      </c>
      <c r="J23" s="301" t="s">
        <v>401</v>
      </c>
      <c r="K23" s="301" t="s">
        <v>402</v>
      </c>
      <c r="L23" s="311" t="s">
        <v>250</v>
      </c>
      <c r="M23" s="235"/>
      <c r="N23" s="235"/>
      <c r="O23" s="236"/>
      <c r="P23" s="312"/>
      <c r="Q23" s="312"/>
      <c r="R23" s="312"/>
    </row>
    <row r="24" spans="3:18" s="325" customFormat="1" ht="23.25">
      <c r="C24" s="313" t="s">
        <v>520</v>
      </c>
      <c r="D24" s="314" t="s">
        <v>487</v>
      </c>
      <c r="E24" s="315" t="s">
        <v>488</v>
      </c>
      <c r="F24" s="316">
        <v>101010010</v>
      </c>
      <c r="G24" s="317">
        <v>34</v>
      </c>
      <c r="H24" s="318" t="s">
        <v>464</v>
      </c>
      <c r="I24" s="319" t="s">
        <v>416</v>
      </c>
      <c r="J24" s="320" t="s">
        <v>507</v>
      </c>
      <c r="K24" s="320" t="s">
        <v>249</v>
      </c>
      <c r="L24" s="321" t="s">
        <v>251</v>
      </c>
      <c r="M24" s="322">
        <v>10921</v>
      </c>
      <c r="N24" s="322" t="s">
        <v>519</v>
      </c>
      <c r="O24" s="323" t="s">
        <v>491</v>
      </c>
      <c r="P24" s="324">
        <v>3761400</v>
      </c>
      <c r="Q24" s="324"/>
      <c r="R24" s="324"/>
    </row>
    <row r="25" spans="3:18" s="325" customFormat="1" ht="23.25">
      <c r="C25" s="313" t="s">
        <v>520</v>
      </c>
      <c r="D25" s="314" t="s">
        <v>487</v>
      </c>
      <c r="E25" s="315" t="s">
        <v>488</v>
      </c>
      <c r="F25" s="316">
        <v>101010010</v>
      </c>
      <c r="G25" s="317">
        <v>34</v>
      </c>
      <c r="H25" s="318" t="s">
        <v>464</v>
      </c>
      <c r="I25" s="319" t="s">
        <v>419</v>
      </c>
      <c r="J25" s="320" t="s">
        <v>507</v>
      </c>
      <c r="K25" s="320" t="s">
        <v>249</v>
      </c>
      <c r="L25" s="321" t="s">
        <v>251</v>
      </c>
      <c r="M25" s="322">
        <v>10305</v>
      </c>
      <c r="N25" s="322" t="s">
        <v>519</v>
      </c>
      <c r="O25" s="323" t="s">
        <v>492</v>
      </c>
      <c r="P25" s="324">
        <v>705600</v>
      </c>
      <c r="Q25" s="324"/>
      <c r="R25" s="324"/>
    </row>
    <row r="26" spans="3:18">
      <c r="C26" s="293" t="s">
        <v>257</v>
      </c>
      <c r="D26" s="293"/>
      <c r="E26" s="293"/>
      <c r="F26" s="293"/>
      <c r="G26" s="376" t="s">
        <v>257</v>
      </c>
      <c r="H26" s="376"/>
      <c r="I26" s="376"/>
      <c r="J26" s="376"/>
      <c r="K26" s="376"/>
      <c r="L26" s="376"/>
      <c r="M26" s="376"/>
      <c r="N26" s="376"/>
      <c r="O26" s="376"/>
      <c r="P26" s="294">
        <f>SUM(P5:P25)</f>
        <v>53646228</v>
      </c>
      <c r="Q26" s="294">
        <f>SUM(Q5:Q25)</f>
        <v>47670983</v>
      </c>
      <c r="R26" s="294">
        <f>SUM(R5:R25)</f>
        <v>48430683</v>
      </c>
    </row>
    <row r="27" spans="3:18">
      <c r="Q27" s="326"/>
    </row>
    <row r="28" spans="3:18">
      <c r="Q28" s="327"/>
    </row>
  </sheetData>
  <autoFilter ref="C4:R26"/>
  <mergeCells count="11">
    <mergeCell ref="G26:O26"/>
    <mergeCell ref="O3:O4"/>
    <mergeCell ref="P3:P4"/>
    <mergeCell ref="Q3:Q4"/>
    <mergeCell ref="R3:R4"/>
    <mergeCell ref="L3:N3"/>
    <mergeCell ref="C3:C4"/>
    <mergeCell ref="D3:D4"/>
    <mergeCell ref="E3:E4"/>
    <mergeCell ref="F3:F4"/>
    <mergeCell ref="G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AR1053"/>
  <sheetViews>
    <sheetView view="pageBreakPreview" zoomScaleNormal="100" zoomScaleSheetLayoutView="100" workbookViewId="0">
      <selection activeCell="E15" sqref="E15"/>
    </sheetView>
  </sheetViews>
  <sheetFormatPr defaultColWidth="9.140625" defaultRowHeight="15"/>
  <cols>
    <col min="1" max="1" width="35" style="2" customWidth="1"/>
    <col min="2" max="2" width="53.5703125" style="2" customWidth="1"/>
    <col min="3" max="4" width="9.140625" style="2"/>
    <col min="5" max="5" width="19.7109375" style="2" customWidth="1"/>
    <col min="6" max="16384" width="9.140625" style="2"/>
  </cols>
  <sheetData>
    <row r="1" spans="1:5">
      <c r="A1" s="379"/>
      <c r="B1" s="379"/>
      <c r="C1" s="380" t="s">
        <v>0</v>
      </c>
      <c r="D1" s="380"/>
      <c r="E1" s="380"/>
    </row>
    <row r="2" spans="1:5" ht="38.25" customHeight="1">
      <c r="A2" s="379"/>
      <c r="B2" s="379"/>
      <c r="C2" s="380" t="s">
        <v>516</v>
      </c>
      <c r="D2" s="380"/>
      <c r="E2" s="380"/>
    </row>
    <row r="3" spans="1:5" ht="25.5" customHeight="1">
      <c r="A3" s="379"/>
      <c r="B3" s="379"/>
      <c r="C3" s="380" t="s">
        <v>1</v>
      </c>
      <c r="D3" s="380"/>
      <c r="E3" s="380"/>
    </row>
    <row r="4" spans="1:5" ht="53.45" customHeight="1">
      <c r="A4" s="379"/>
      <c r="B4" s="379"/>
      <c r="C4" s="380" t="s">
        <v>517</v>
      </c>
      <c r="D4" s="380"/>
      <c r="E4" s="380"/>
    </row>
    <row r="5" spans="1:5">
      <c r="A5" s="379"/>
      <c r="B5" s="379"/>
      <c r="C5" s="380" t="s">
        <v>2</v>
      </c>
      <c r="D5" s="380"/>
      <c r="E5" s="380"/>
    </row>
    <row r="6" spans="1:5">
      <c r="A6" s="379"/>
      <c r="B6" s="379"/>
      <c r="C6" s="17" t="s">
        <v>3</v>
      </c>
      <c r="D6" s="381" t="s">
        <v>518</v>
      </c>
      <c r="E6" s="381"/>
    </row>
    <row r="7" spans="1:5" ht="25.5" customHeight="1">
      <c r="A7" s="379"/>
      <c r="B7" s="379"/>
      <c r="C7" s="17" t="s">
        <v>4</v>
      </c>
      <c r="D7" s="380" t="s">
        <v>5</v>
      </c>
      <c r="E7" s="380"/>
    </row>
    <row r="8" spans="1:5">
      <c r="A8" s="379"/>
      <c r="B8" s="379"/>
      <c r="C8" s="380" t="s">
        <v>6</v>
      </c>
      <c r="D8" s="380"/>
      <c r="E8" s="380"/>
    </row>
    <row r="9" spans="1:5">
      <c r="A9" s="379"/>
      <c r="B9" s="379"/>
      <c r="C9" s="379"/>
      <c r="D9" s="379"/>
      <c r="E9" s="379"/>
    </row>
    <row r="10" spans="1:5" ht="15.75" thickBot="1">
      <c r="A10" s="379"/>
      <c r="B10" s="17" t="s">
        <v>494</v>
      </c>
      <c r="C10" s="379"/>
      <c r="D10" s="379"/>
      <c r="E10" s="379"/>
    </row>
    <row r="11" spans="1:5" ht="27.75" customHeight="1" thickBot="1">
      <c r="A11" s="379"/>
      <c r="B11" s="17" t="s">
        <v>493</v>
      </c>
      <c r="C11" s="379"/>
      <c r="D11" s="384"/>
      <c r="E11" s="10" t="s">
        <v>7</v>
      </c>
    </row>
    <row r="12" spans="1:5" ht="15.75" thickBot="1">
      <c r="A12" s="379"/>
      <c r="B12" s="275" t="s">
        <v>18</v>
      </c>
      <c r="C12" s="382" t="s">
        <v>8</v>
      </c>
      <c r="D12" s="383"/>
      <c r="E12" s="3"/>
    </row>
    <row r="13" spans="1:5" ht="27.75" customHeight="1" thickBot="1">
      <c r="A13" s="379" t="s">
        <v>9</v>
      </c>
      <c r="B13" s="380" t="s">
        <v>10</v>
      </c>
      <c r="C13" s="382" t="s">
        <v>11</v>
      </c>
      <c r="D13" s="383"/>
      <c r="E13" s="3"/>
    </row>
    <row r="14" spans="1:5" ht="24" customHeight="1" thickBot="1">
      <c r="A14" s="379"/>
      <c r="B14" s="380"/>
      <c r="C14" s="382" t="s">
        <v>12</v>
      </c>
      <c r="D14" s="383"/>
      <c r="E14" s="3"/>
    </row>
    <row r="15" spans="1:5" ht="25.5" customHeight="1" thickBot="1">
      <c r="A15" s="379"/>
      <c r="B15" s="380"/>
      <c r="C15" s="382" t="s">
        <v>11</v>
      </c>
      <c r="D15" s="383"/>
      <c r="E15" s="3"/>
    </row>
    <row r="16" spans="1:5" ht="26.25" thickBot="1">
      <c r="A16" s="18" t="s">
        <v>13</v>
      </c>
      <c r="B16" s="362" t="s">
        <v>528</v>
      </c>
      <c r="C16" s="382" t="s">
        <v>14</v>
      </c>
      <c r="D16" s="383"/>
      <c r="E16" s="71">
        <v>323091904</v>
      </c>
    </row>
    <row r="17" spans="1:5" ht="15.75" thickBot="1">
      <c r="A17" s="18"/>
      <c r="B17" s="18"/>
      <c r="C17" s="382" t="s">
        <v>15</v>
      </c>
      <c r="D17" s="383"/>
      <c r="E17" s="71">
        <v>32601001</v>
      </c>
    </row>
    <row r="18" spans="1:5" ht="15.75" thickBot="1">
      <c r="A18" s="18" t="s">
        <v>16</v>
      </c>
      <c r="B18" s="18"/>
      <c r="C18" s="382" t="s">
        <v>17</v>
      </c>
      <c r="D18" s="383"/>
      <c r="E18" s="19">
        <v>383</v>
      </c>
    </row>
    <row r="19" spans="1:5">
      <c r="A19" s="20"/>
      <c r="B19" s="20"/>
      <c r="C19" s="20"/>
      <c r="D19" s="20"/>
      <c r="E19" s="20"/>
    </row>
    <row r="20" spans="1:5">
      <c r="A20" s="16"/>
      <c r="B20" s="275"/>
    </row>
    <row r="1053" spans="10860:10860">
      <c r="PAR1053" s="21"/>
    </row>
  </sheetData>
  <mergeCells count="22">
    <mergeCell ref="C16:D16"/>
    <mergeCell ref="C17:D17"/>
    <mergeCell ref="C18:D18"/>
    <mergeCell ref="C9:E9"/>
    <mergeCell ref="C10:E10"/>
    <mergeCell ref="C11:D11"/>
    <mergeCell ref="C12:D12"/>
    <mergeCell ref="A13:A15"/>
    <mergeCell ref="B13:B15"/>
    <mergeCell ref="C13:D13"/>
    <mergeCell ref="C14:D14"/>
    <mergeCell ref="C15:D15"/>
    <mergeCell ref="A1:A12"/>
    <mergeCell ref="B1:B9"/>
    <mergeCell ref="C1:E1"/>
    <mergeCell ref="C2:E2"/>
    <mergeCell ref="C3:E3"/>
    <mergeCell ref="C4:E4"/>
    <mergeCell ref="C5:E5"/>
    <mergeCell ref="D6:E6"/>
    <mergeCell ref="D7:E7"/>
    <mergeCell ref="C8:E8"/>
  </mergeCells>
  <hyperlinks>
    <hyperlink ref="E18"/>
  </hyperlink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dimension ref="A3:L108"/>
  <sheetViews>
    <sheetView view="pageBreakPreview" zoomScale="85" zoomScaleNormal="85" zoomScaleSheetLayoutView="85" workbookViewId="0">
      <pane xSplit="2" ySplit="7" topLeftCell="C107" activePane="bottomRight" state="frozen"/>
      <selection pane="topRight" activeCell="C1" sqref="C1"/>
      <selection pane="bottomLeft" activeCell="A8" sqref="A8"/>
      <selection pane="bottomRight" activeCell="G80" sqref="G80"/>
    </sheetView>
  </sheetViews>
  <sheetFormatPr defaultColWidth="9.140625" defaultRowHeight="15"/>
  <cols>
    <col min="1" max="1" width="42" style="2" customWidth="1"/>
    <col min="2" max="2" width="9.140625" style="2"/>
    <col min="3" max="3" width="11.7109375" style="2" customWidth="1"/>
    <col min="4" max="4" width="9.140625" style="2" customWidth="1"/>
    <col min="5" max="12" width="15.28515625" style="2" customWidth="1"/>
    <col min="13" max="16384" width="9.140625" style="2"/>
  </cols>
  <sheetData>
    <row r="3" spans="1:12" ht="15.75" thickBot="1"/>
    <row r="4" spans="1:12" ht="15.75" thickBot="1">
      <c r="A4" s="385" t="s">
        <v>19</v>
      </c>
      <c r="B4" s="385" t="s">
        <v>20</v>
      </c>
      <c r="C4" s="388" t="s">
        <v>21</v>
      </c>
      <c r="D4" s="388" t="s">
        <v>22</v>
      </c>
      <c r="E4" s="391" t="s">
        <v>23</v>
      </c>
      <c r="F4" s="392"/>
      <c r="G4" s="392"/>
      <c r="H4" s="392"/>
      <c r="I4" s="392"/>
      <c r="J4" s="392"/>
      <c r="K4" s="392"/>
      <c r="L4" s="393"/>
    </row>
    <row r="5" spans="1:12" ht="15.75" thickBot="1">
      <c r="A5" s="386"/>
      <c r="B5" s="386"/>
      <c r="C5" s="389"/>
      <c r="D5" s="389"/>
      <c r="E5" s="1" t="s">
        <v>115</v>
      </c>
      <c r="F5" s="391" t="s">
        <v>24</v>
      </c>
      <c r="G5" s="392"/>
      <c r="H5" s="392"/>
      <c r="I5" s="393"/>
      <c r="J5" s="1" t="s">
        <v>479</v>
      </c>
      <c r="K5" s="1" t="s">
        <v>500</v>
      </c>
      <c r="L5" s="385" t="s">
        <v>25</v>
      </c>
    </row>
    <row r="6" spans="1:12" ht="77.25" thickBot="1">
      <c r="A6" s="387"/>
      <c r="B6" s="387"/>
      <c r="C6" s="390"/>
      <c r="D6" s="390"/>
      <c r="E6" s="1" t="s">
        <v>26</v>
      </c>
      <c r="F6" s="1" t="s">
        <v>27</v>
      </c>
      <c r="G6" s="1" t="s">
        <v>28</v>
      </c>
      <c r="H6" s="1" t="s">
        <v>29</v>
      </c>
      <c r="I6" s="1" t="s">
        <v>30</v>
      </c>
      <c r="J6" s="1" t="s">
        <v>31</v>
      </c>
      <c r="K6" s="1" t="s">
        <v>32</v>
      </c>
      <c r="L6" s="387"/>
    </row>
    <row r="7" spans="1:12" ht="15.75" thickBot="1">
      <c r="A7" s="211">
        <v>1</v>
      </c>
      <c r="B7" s="1">
        <v>2</v>
      </c>
      <c r="C7" s="1">
        <v>3</v>
      </c>
      <c r="D7" s="1">
        <v>4</v>
      </c>
      <c r="E7" s="1">
        <v>5</v>
      </c>
      <c r="F7" s="1">
        <v>6</v>
      </c>
      <c r="G7" s="1">
        <v>7</v>
      </c>
      <c r="H7" s="3"/>
      <c r="I7" s="1">
        <v>8</v>
      </c>
      <c r="J7" s="1">
        <v>9</v>
      </c>
      <c r="K7" s="1">
        <v>10</v>
      </c>
      <c r="L7" s="1">
        <v>11</v>
      </c>
    </row>
    <row r="8" spans="1:12" ht="30.75" thickBot="1">
      <c r="A8" s="4" t="s">
        <v>33</v>
      </c>
      <c r="B8" s="1">
        <v>1</v>
      </c>
      <c r="C8" s="1" t="s">
        <v>34</v>
      </c>
      <c r="D8" s="1" t="s">
        <v>34</v>
      </c>
      <c r="E8" s="56">
        <f>F8+G8+H8+I8</f>
        <v>0</v>
      </c>
      <c r="F8" s="62">
        <v>0</v>
      </c>
      <c r="G8" s="62">
        <v>0</v>
      </c>
      <c r="H8" s="62">
        <v>0</v>
      </c>
      <c r="I8" s="62">
        <v>0</v>
      </c>
      <c r="J8" s="62">
        <v>0</v>
      </c>
      <c r="K8" s="62">
        <v>0</v>
      </c>
      <c r="L8" s="56"/>
    </row>
    <row r="9" spans="1:12" ht="30.75" thickBot="1">
      <c r="A9" s="4" t="s">
        <v>35</v>
      </c>
      <c r="B9" s="1">
        <v>2</v>
      </c>
      <c r="C9" s="1" t="s">
        <v>34</v>
      </c>
      <c r="D9" s="1" t="s">
        <v>34</v>
      </c>
      <c r="E9" s="56">
        <f>F9+G9+H9+I9</f>
        <v>0</v>
      </c>
      <c r="F9" s="62">
        <f>F8+F10-F35</f>
        <v>0</v>
      </c>
      <c r="G9" s="62">
        <f t="shared" ref="G9:K9" si="0">G8+G10-G35</f>
        <v>0</v>
      </c>
      <c r="H9" s="62">
        <f t="shared" si="0"/>
        <v>0</v>
      </c>
      <c r="I9" s="62">
        <f t="shared" si="0"/>
        <v>0</v>
      </c>
      <c r="J9" s="62">
        <f t="shared" si="0"/>
        <v>0</v>
      </c>
      <c r="K9" s="62">
        <f t="shared" si="0"/>
        <v>0</v>
      </c>
      <c r="L9" s="56"/>
    </row>
    <row r="10" spans="1:12" ht="15.75" thickBot="1">
      <c r="A10" s="30" t="s">
        <v>36</v>
      </c>
      <c r="B10" s="31">
        <v>1000</v>
      </c>
      <c r="C10" s="31"/>
      <c r="D10" s="31"/>
      <c r="E10" s="57">
        <f>F10+G10+H10+I10</f>
        <v>53796228</v>
      </c>
      <c r="F10" s="67">
        <f>F11+F14+F18+F20+F25+F31</f>
        <v>47025028</v>
      </c>
      <c r="G10" s="67">
        <f t="shared" ref="G10:H10" si="1">G11+G14+G18+G20+G25+G31</f>
        <v>150000</v>
      </c>
      <c r="H10" s="67">
        <f t="shared" si="1"/>
        <v>6621200</v>
      </c>
      <c r="I10" s="67">
        <f>I11+I14+I18+I20+I25+I31</f>
        <v>0</v>
      </c>
      <c r="J10" s="67">
        <f>J11+J14+J18+J20+J25+J31</f>
        <v>47820983</v>
      </c>
      <c r="K10" s="67">
        <f>K11+K14+K18+K20+K25+K31</f>
        <v>48580683</v>
      </c>
      <c r="L10" s="57"/>
    </row>
    <row r="11" spans="1:12">
      <c r="A11" s="6" t="s">
        <v>37</v>
      </c>
      <c r="B11" s="385">
        <v>1100</v>
      </c>
      <c r="C11" s="385">
        <v>120</v>
      </c>
      <c r="D11" s="385"/>
      <c r="E11" s="394">
        <f>F11+G11+H11+I11</f>
        <v>0</v>
      </c>
      <c r="F11" s="396">
        <f>F13</f>
        <v>0</v>
      </c>
      <c r="G11" s="396">
        <f t="shared" ref="G11:I11" si="2">G13</f>
        <v>0</v>
      </c>
      <c r="H11" s="396">
        <f t="shared" si="2"/>
        <v>0</v>
      </c>
      <c r="I11" s="396">
        <f t="shared" si="2"/>
        <v>0</v>
      </c>
      <c r="J11" s="396">
        <f t="shared" ref="J11:K11" si="3">J13</f>
        <v>0</v>
      </c>
      <c r="K11" s="396">
        <f t="shared" si="3"/>
        <v>0</v>
      </c>
      <c r="L11" s="394"/>
    </row>
    <row r="12" spans="1:12" ht="15.75" thickBot="1">
      <c r="A12" s="7" t="s">
        <v>38</v>
      </c>
      <c r="B12" s="387"/>
      <c r="C12" s="387"/>
      <c r="D12" s="387"/>
      <c r="E12" s="395"/>
      <c r="F12" s="397"/>
      <c r="G12" s="397"/>
      <c r="H12" s="397"/>
      <c r="I12" s="397"/>
      <c r="J12" s="397"/>
      <c r="K12" s="397"/>
      <c r="L12" s="395"/>
    </row>
    <row r="13" spans="1:12" ht="15.75" thickBot="1">
      <c r="A13" s="8" t="s">
        <v>37</v>
      </c>
      <c r="B13" s="9">
        <v>1110</v>
      </c>
      <c r="C13" s="9"/>
      <c r="D13" s="9"/>
      <c r="E13" s="58">
        <f t="shared" ref="E13:E20" si="4">F13+G13+H13+I13</f>
        <v>0</v>
      </c>
      <c r="F13" s="68"/>
      <c r="G13" s="68"/>
      <c r="H13" s="68"/>
      <c r="I13" s="68"/>
      <c r="J13" s="68"/>
      <c r="K13" s="68"/>
      <c r="L13" s="58"/>
    </row>
    <row r="14" spans="1:12" ht="26.25" thickBot="1">
      <c r="A14" s="7" t="s">
        <v>39</v>
      </c>
      <c r="B14" s="212">
        <v>1200</v>
      </c>
      <c r="C14" s="212">
        <v>130</v>
      </c>
      <c r="D14" s="212"/>
      <c r="E14" s="59">
        <f t="shared" si="4"/>
        <v>47175028</v>
      </c>
      <c r="F14" s="69">
        <f>F15+F16+F17</f>
        <v>47025028</v>
      </c>
      <c r="G14" s="69">
        <f t="shared" ref="G14:I14" si="5">G15+G16+G17</f>
        <v>150000</v>
      </c>
      <c r="H14" s="69">
        <f t="shared" si="5"/>
        <v>0</v>
      </c>
      <c r="I14" s="69">
        <f t="shared" si="5"/>
        <v>0</v>
      </c>
      <c r="J14" s="69">
        <f t="shared" ref="J14" si="6">J15+J16+J17</f>
        <v>47820983</v>
      </c>
      <c r="K14" s="69">
        <f>K15+K16+K17</f>
        <v>48580683</v>
      </c>
      <c r="L14" s="59"/>
    </row>
    <row r="15" spans="1:12" ht="15.75" thickBot="1">
      <c r="A15" s="8" t="s">
        <v>37</v>
      </c>
      <c r="B15" s="1">
        <v>1210</v>
      </c>
      <c r="C15" s="1">
        <v>130</v>
      </c>
      <c r="D15" s="1"/>
      <c r="E15" s="56">
        <f t="shared" si="4"/>
        <v>47175028</v>
      </c>
      <c r="F15" s="62">
        <f>'МЗ 2024'!K40</f>
        <v>47025028</v>
      </c>
      <c r="G15" s="62">
        <f>внебюджет!B9</f>
        <v>150000</v>
      </c>
      <c r="H15" s="62"/>
      <c r="I15" s="62"/>
      <c r="J15" s="62">
        <f>'МЗ 2025'!K40+внебюджет!B9</f>
        <v>47820983</v>
      </c>
      <c r="K15" s="62">
        <f>'МЗ 2026'!K40+внебюджет!B9</f>
        <v>48580683</v>
      </c>
      <c r="L15" s="56"/>
    </row>
    <row r="16" spans="1:12" ht="15.75" thickBot="1">
      <c r="A16" s="5"/>
      <c r="B16" s="1">
        <v>1220</v>
      </c>
      <c r="C16" s="1">
        <v>130</v>
      </c>
      <c r="D16" s="1"/>
      <c r="E16" s="56">
        <f t="shared" si="4"/>
        <v>0</v>
      </c>
      <c r="F16" s="62"/>
      <c r="G16" s="62"/>
      <c r="H16" s="62"/>
      <c r="I16" s="62"/>
      <c r="J16" s="62"/>
      <c r="K16" s="62"/>
      <c r="L16" s="56"/>
    </row>
    <row r="17" spans="1:12" ht="15.75" thickBot="1">
      <c r="A17" s="5"/>
      <c r="B17" s="1">
        <v>1230</v>
      </c>
      <c r="C17" s="1">
        <v>130</v>
      </c>
      <c r="D17" s="1"/>
      <c r="E17" s="56">
        <f t="shared" si="4"/>
        <v>0</v>
      </c>
      <c r="F17" s="62"/>
      <c r="G17" s="62"/>
      <c r="H17" s="62"/>
      <c r="I17" s="62"/>
      <c r="J17" s="62"/>
      <c r="K17" s="62"/>
      <c r="L17" s="56"/>
    </row>
    <row r="18" spans="1:12" ht="26.25" thickBot="1">
      <c r="A18" s="7" t="s">
        <v>40</v>
      </c>
      <c r="B18" s="1">
        <v>1300</v>
      </c>
      <c r="C18" s="1">
        <v>140</v>
      </c>
      <c r="D18" s="1"/>
      <c r="E18" s="56">
        <f t="shared" si="4"/>
        <v>0</v>
      </c>
      <c r="F18" s="62">
        <f>F19</f>
        <v>0</v>
      </c>
      <c r="G18" s="62">
        <f t="shared" ref="G18:I18" si="7">G19</f>
        <v>0</v>
      </c>
      <c r="H18" s="62">
        <f t="shared" si="7"/>
        <v>0</v>
      </c>
      <c r="I18" s="62">
        <f t="shared" si="7"/>
        <v>0</v>
      </c>
      <c r="J18" s="62">
        <f t="shared" ref="J18" si="8">J19</f>
        <v>0</v>
      </c>
      <c r="K18" s="62">
        <f t="shared" ref="K18" si="9">K19</f>
        <v>0</v>
      </c>
      <c r="L18" s="56"/>
    </row>
    <row r="19" spans="1:12" ht="15.75" thickBot="1">
      <c r="A19" s="8" t="s">
        <v>37</v>
      </c>
      <c r="B19" s="9">
        <v>1310</v>
      </c>
      <c r="C19" s="9">
        <v>140</v>
      </c>
      <c r="D19" s="9"/>
      <c r="E19" s="58">
        <f t="shared" si="4"/>
        <v>0</v>
      </c>
      <c r="F19" s="68"/>
      <c r="G19" s="68"/>
      <c r="H19" s="68"/>
      <c r="I19" s="68"/>
      <c r="J19" s="68"/>
      <c r="K19" s="68"/>
      <c r="L19" s="58"/>
    </row>
    <row r="20" spans="1:12" ht="15.75" thickBot="1">
      <c r="A20" s="7" t="s">
        <v>41</v>
      </c>
      <c r="B20" s="212">
        <v>1400</v>
      </c>
      <c r="C20" s="212">
        <v>150</v>
      </c>
      <c r="D20" s="212"/>
      <c r="E20" s="59">
        <f t="shared" si="4"/>
        <v>6621200</v>
      </c>
      <c r="F20" s="69">
        <f>F21+F23+F24</f>
        <v>0</v>
      </c>
      <c r="G20" s="69">
        <f t="shared" ref="G20:I20" si="10">G21+G23+G24</f>
        <v>0</v>
      </c>
      <c r="H20" s="69">
        <f t="shared" si="10"/>
        <v>6621200</v>
      </c>
      <c r="I20" s="69">
        <f t="shared" si="10"/>
        <v>0</v>
      </c>
      <c r="J20" s="69">
        <f t="shared" ref="J20" si="11">J21+J23+J24</f>
        <v>0</v>
      </c>
      <c r="K20" s="69">
        <f t="shared" ref="K20" si="12">K21+K23+K24</f>
        <v>0</v>
      </c>
      <c r="L20" s="59"/>
    </row>
    <row r="21" spans="1:12">
      <c r="A21" s="11" t="s">
        <v>37</v>
      </c>
      <c r="B21" s="385">
        <v>1410</v>
      </c>
      <c r="C21" s="385">
        <v>150</v>
      </c>
      <c r="D21" s="385"/>
      <c r="E21" s="394">
        <f t="shared" ref="E21:E22" si="13">F21+G21+H21+I21</f>
        <v>6621200</v>
      </c>
      <c r="F21" s="396"/>
      <c r="G21" s="396"/>
      <c r="H21" s="396">
        <f>'МЗ 2024'!K305</f>
        <v>6621200</v>
      </c>
      <c r="I21" s="396"/>
      <c r="J21" s="396"/>
      <c r="K21" s="396"/>
      <c r="L21" s="394"/>
    </row>
    <row r="22" spans="1:12" ht="15.75" thickBot="1">
      <c r="A22" s="8" t="s">
        <v>42</v>
      </c>
      <c r="B22" s="387"/>
      <c r="C22" s="387"/>
      <c r="D22" s="387"/>
      <c r="E22" s="395">
        <f t="shared" si="13"/>
        <v>0</v>
      </c>
      <c r="F22" s="397"/>
      <c r="G22" s="397"/>
      <c r="H22" s="397"/>
      <c r="I22" s="397"/>
      <c r="J22" s="397"/>
      <c r="K22" s="397"/>
      <c r="L22" s="395"/>
    </row>
    <row r="23" spans="1:12" ht="26.25" thickBot="1">
      <c r="A23" s="8" t="s">
        <v>43</v>
      </c>
      <c r="B23" s="1">
        <v>1420</v>
      </c>
      <c r="C23" s="1">
        <v>150</v>
      </c>
      <c r="D23" s="1"/>
      <c r="E23" s="56">
        <f t="shared" ref="E23:E31" si="14">F23+G23+H23+I23</f>
        <v>0</v>
      </c>
      <c r="F23" s="62"/>
      <c r="G23" s="62"/>
      <c r="H23" s="62"/>
      <c r="I23" s="62"/>
      <c r="J23" s="62"/>
      <c r="K23" s="62"/>
      <c r="L23" s="56"/>
    </row>
    <row r="24" spans="1:12" ht="15.75" thickBot="1">
      <c r="A24" s="5"/>
      <c r="B24" s="1"/>
      <c r="C24" s="1"/>
      <c r="D24" s="1"/>
      <c r="E24" s="56">
        <f t="shared" si="14"/>
        <v>0</v>
      </c>
      <c r="F24" s="62"/>
      <c r="G24" s="62"/>
      <c r="H24" s="62"/>
      <c r="I24" s="62"/>
      <c r="J24" s="62"/>
      <c r="K24" s="62"/>
      <c r="L24" s="56"/>
    </row>
    <row r="25" spans="1:12" ht="15.75" thickBot="1">
      <c r="A25" s="7" t="s">
        <v>44</v>
      </c>
      <c r="B25" s="1">
        <v>1500</v>
      </c>
      <c r="C25" s="1">
        <v>180</v>
      </c>
      <c r="D25" s="1"/>
      <c r="E25" s="56">
        <f t="shared" si="14"/>
        <v>0</v>
      </c>
      <c r="F25" s="62">
        <f>F26+F27</f>
        <v>0</v>
      </c>
      <c r="G25" s="62">
        <f t="shared" ref="G25:I25" si="15">G26+G27</f>
        <v>0</v>
      </c>
      <c r="H25" s="62">
        <f t="shared" si="15"/>
        <v>0</v>
      </c>
      <c r="I25" s="62">
        <f t="shared" si="15"/>
        <v>0</v>
      </c>
      <c r="J25" s="62">
        <f t="shared" ref="J25" si="16">J26+J27</f>
        <v>0</v>
      </c>
      <c r="K25" s="62">
        <f t="shared" ref="K25" si="17">K26+K27</f>
        <v>0</v>
      </c>
      <c r="L25" s="56"/>
    </row>
    <row r="26" spans="1:12" ht="15.75" thickBot="1">
      <c r="A26" s="8" t="s">
        <v>37</v>
      </c>
      <c r="B26" s="1"/>
      <c r="C26" s="1"/>
      <c r="D26" s="1"/>
      <c r="E26" s="56">
        <f t="shared" si="14"/>
        <v>0</v>
      </c>
      <c r="F26" s="62"/>
      <c r="G26" s="62"/>
      <c r="H26" s="62"/>
      <c r="I26" s="62"/>
      <c r="J26" s="62">
        <f>внебюджет!B8</f>
        <v>0</v>
      </c>
      <c r="K26" s="62">
        <f>внебюджет!B8</f>
        <v>0</v>
      </c>
      <c r="L26" s="56"/>
    </row>
    <row r="27" spans="1:12" ht="15.75" thickBot="1">
      <c r="A27" s="5"/>
      <c r="B27" s="1"/>
      <c r="C27" s="1"/>
      <c r="D27" s="1"/>
      <c r="E27" s="56">
        <f t="shared" si="14"/>
        <v>0</v>
      </c>
      <c r="F27" s="62"/>
      <c r="G27" s="62"/>
      <c r="H27" s="62"/>
      <c r="I27" s="62"/>
      <c r="J27" s="62"/>
      <c r="K27" s="62"/>
      <c r="L27" s="56"/>
    </row>
    <row r="28" spans="1:12" ht="15.75" thickBot="1">
      <c r="A28" s="7" t="s">
        <v>45</v>
      </c>
      <c r="B28" s="1">
        <v>1900</v>
      </c>
      <c r="C28" s="1"/>
      <c r="D28" s="1"/>
      <c r="E28" s="56">
        <f t="shared" si="14"/>
        <v>0</v>
      </c>
      <c r="F28" s="62"/>
      <c r="G28" s="62"/>
      <c r="H28" s="62"/>
      <c r="I28" s="62"/>
      <c r="J28" s="62"/>
      <c r="K28" s="62"/>
      <c r="L28" s="56"/>
    </row>
    <row r="29" spans="1:12" ht="15.75" thickBot="1">
      <c r="A29" s="8" t="s">
        <v>37</v>
      </c>
      <c r="B29" s="1"/>
      <c r="C29" s="1"/>
      <c r="D29" s="1"/>
      <c r="E29" s="56">
        <f t="shared" si="14"/>
        <v>0</v>
      </c>
      <c r="F29" s="62"/>
      <c r="G29" s="62"/>
      <c r="H29" s="62"/>
      <c r="I29" s="62"/>
      <c r="J29" s="62"/>
      <c r="K29" s="62"/>
      <c r="L29" s="56"/>
    </row>
    <row r="30" spans="1:12" ht="15.75" thickBot="1">
      <c r="A30" s="5"/>
      <c r="B30" s="1"/>
      <c r="C30" s="1"/>
      <c r="D30" s="1"/>
      <c r="E30" s="56">
        <f t="shared" si="14"/>
        <v>0</v>
      </c>
      <c r="F30" s="62"/>
      <c r="G30" s="62"/>
      <c r="H30" s="62"/>
      <c r="I30" s="62"/>
      <c r="J30" s="62"/>
      <c r="K30" s="62"/>
      <c r="L30" s="56"/>
    </row>
    <row r="31" spans="1:12" ht="15.75" thickBot="1">
      <c r="A31" s="12" t="s">
        <v>46</v>
      </c>
      <c r="B31" s="1">
        <v>1980</v>
      </c>
      <c r="C31" s="1" t="s">
        <v>34</v>
      </c>
      <c r="D31" s="1"/>
      <c r="E31" s="56">
        <f t="shared" si="14"/>
        <v>0</v>
      </c>
      <c r="F31" s="62">
        <f>F32+F34</f>
        <v>0</v>
      </c>
      <c r="G31" s="62">
        <f t="shared" ref="G31:I31" si="18">G32+G34</f>
        <v>0</v>
      </c>
      <c r="H31" s="62">
        <f t="shared" si="18"/>
        <v>0</v>
      </c>
      <c r="I31" s="62">
        <f t="shared" si="18"/>
        <v>0</v>
      </c>
      <c r="J31" s="62">
        <f t="shared" ref="J31" si="19">J32+J34</f>
        <v>0</v>
      </c>
      <c r="K31" s="62">
        <f t="shared" ref="K31" si="20">K32+K34</f>
        <v>0</v>
      </c>
      <c r="L31" s="56"/>
    </row>
    <row r="32" spans="1:12">
      <c r="A32" s="11" t="s">
        <v>47</v>
      </c>
      <c r="B32" s="385">
        <v>1981</v>
      </c>
      <c r="C32" s="385">
        <v>510</v>
      </c>
      <c r="D32" s="385"/>
      <c r="E32" s="394">
        <f t="shared" ref="E32:E33" si="21">F32+G32+H32+I32</f>
        <v>0</v>
      </c>
      <c r="F32" s="396"/>
      <c r="G32" s="396"/>
      <c r="H32" s="396"/>
      <c r="I32" s="396"/>
      <c r="J32" s="396"/>
      <c r="K32" s="396"/>
      <c r="L32" s="396" t="s">
        <v>34</v>
      </c>
    </row>
    <row r="33" spans="1:12" ht="39" thickBot="1">
      <c r="A33" s="8" t="s">
        <v>48</v>
      </c>
      <c r="B33" s="387"/>
      <c r="C33" s="387"/>
      <c r="D33" s="387"/>
      <c r="E33" s="395">
        <f t="shared" si="21"/>
        <v>0</v>
      </c>
      <c r="F33" s="397"/>
      <c r="G33" s="397"/>
      <c r="H33" s="397"/>
      <c r="I33" s="397"/>
      <c r="J33" s="397"/>
      <c r="K33" s="397"/>
      <c r="L33" s="397"/>
    </row>
    <row r="34" spans="1:12" ht="15.75" thickBot="1">
      <c r="A34" s="5"/>
      <c r="B34" s="1"/>
      <c r="C34" s="1"/>
      <c r="D34" s="1"/>
      <c r="E34" s="56">
        <f>F34+G34+H34+I34</f>
        <v>0</v>
      </c>
      <c r="F34" s="62"/>
      <c r="G34" s="62"/>
      <c r="H34" s="62"/>
      <c r="I34" s="62"/>
      <c r="J34" s="62"/>
      <c r="K34" s="62"/>
      <c r="L34" s="56"/>
    </row>
    <row r="35" spans="1:12" ht="15.75" thickBot="1">
      <c r="A35" s="30" t="s">
        <v>49</v>
      </c>
      <c r="B35" s="31">
        <v>2000</v>
      </c>
      <c r="C35" s="31" t="s">
        <v>34</v>
      </c>
      <c r="D35" s="31"/>
      <c r="E35" s="57">
        <f>F35+G35+H35+I35</f>
        <v>53796228</v>
      </c>
      <c r="F35" s="67">
        <f t="shared" ref="F35:K35" si="22">F36+F56+F72</f>
        <v>47025028</v>
      </c>
      <c r="G35" s="67">
        <f t="shared" si="22"/>
        <v>150000</v>
      </c>
      <c r="H35" s="67">
        <f t="shared" si="22"/>
        <v>6621200</v>
      </c>
      <c r="I35" s="67">
        <f t="shared" si="22"/>
        <v>0</v>
      </c>
      <c r="J35" s="67">
        <f t="shared" si="22"/>
        <v>47820983</v>
      </c>
      <c r="K35" s="67">
        <f t="shared" si="22"/>
        <v>48580683</v>
      </c>
      <c r="L35" s="57"/>
    </row>
    <row r="36" spans="1:12" s="23" customFormat="1" ht="18.75" customHeight="1">
      <c r="A36" s="22" t="s">
        <v>37</v>
      </c>
      <c r="B36" s="398">
        <v>2100</v>
      </c>
      <c r="C36" s="398" t="s">
        <v>34</v>
      </c>
      <c r="D36" s="398"/>
      <c r="E36" s="400">
        <f>F36+G36+H36+I36</f>
        <v>43329683</v>
      </c>
      <c r="F36" s="402">
        <f>F38+F40+F41+F42+F46+F49+F54</f>
        <v>38712683</v>
      </c>
      <c r="G36" s="402">
        <f t="shared" ref="G36:K36" si="23">G38+G40+G41+G42+G46+G49+G54</f>
        <v>150000</v>
      </c>
      <c r="H36" s="402">
        <f t="shared" si="23"/>
        <v>4467000</v>
      </c>
      <c r="I36" s="402">
        <f t="shared" si="23"/>
        <v>0</v>
      </c>
      <c r="J36" s="402">
        <f t="shared" si="23"/>
        <v>38862683</v>
      </c>
      <c r="K36" s="402">
        <f t="shared" si="23"/>
        <v>38862683</v>
      </c>
      <c r="L36" s="402" t="s">
        <v>34</v>
      </c>
    </row>
    <row r="37" spans="1:12" s="23" customFormat="1" ht="15.75" thickBot="1">
      <c r="A37" s="24" t="s">
        <v>50</v>
      </c>
      <c r="B37" s="399"/>
      <c r="C37" s="399"/>
      <c r="D37" s="399"/>
      <c r="E37" s="401">
        <f t="shared" ref="E37:E39" si="24">F37+G37+H37+I37</f>
        <v>0</v>
      </c>
      <c r="F37" s="403"/>
      <c r="G37" s="403"/>
      <c r="H37" s="403"/>
      <c r="I37" s="403"/>
      <c r="J37" s="403"/>
      <c r="K37" s="403"/>
      <c r="L37" s="403"/>
    </row>
    <row r="38" spans="1:12" s="23" customFormat="1">
      <c r="A38" s="25" t="s">
        <v>37</v>
      </c>
      <c r="B38" s="398">
        <v>2110</v>
      </c>
      <c r="C38" s="398">
        <v>111</v>
      </c>
      <c r="D38" s="398"/>
      <c r="E38" s="400">
        <f>F38+G38+H38+I38</f>
        <v>33279326.420890938</v>
      </c>
      <c r="F38" s="402">
        <f>'МЗ 2024'!I42</f>
        <v>29733243.471582182</v>
      </c>
      <c r="G38" s="402">
        <f>внебюджет!C14</f>
        <v>115207.3732718894</v>
      </c>
      <c r="H38" s="402">
        <f>'МЗ 2024'!H310</f>
        <v>3430875.5760368663</v>
      </c>
      <c r="I38" s="402"/>
      <c r="J38" s="402">
        <f>'МЗ 2025'!I42+внебюджет!C14</f>
        <v>29848450.844854072</v>
      </c>
      <c r="K38" s="402">
        <f>'МЗ 2026'!I42+внебюджет!C14</f>
        <v>29848450.844854072</v>
      </c>
      <c r="L38" s="402" t="s">
        <v>34</v>
      </c>
    </row>
    <row r="39" spans="1:12" s="23" customFormat="1" ht="15.75" thickBot="1">
      <c r="A39" s="26" t="s">
        <v>51</v>
      </c>
      <c r="B39" s="399"/>
      <c r="C39" s="399"/>
      <c r="D39" s="399"/>
      <c r="E39" s="401">
        <f t="shared" si="24"/>
        <v>0</v>
      </c>
      <c r="F39" s="403"/>
      <c r="G39" s="403"/>
      <c r="H39" s="403"/>
      <c r="I39" s="403"/>
      <c r="J39" s="403"/>
      <c r="K39" s="403"/>
      <c r="L39" s="403"/>
    </row>
    <row r="40" spans="1:12" s="23" customFormat="1" ht="26.25" thickBot="1">
      <c r="A40" s="26" t="s">
        <v>52</v>
      </c>
      <c r="B40" s="27">
        <v>2120</v>
      </c>
      <c r="C40" s="27">
        <v>112</v>
      </c>
      <c r="D40" s="27"/>
      <c r="E40" s="60">
        <f>F40+G40+H40+I40</f>
        <v>0</v>
      </c>
      <c r="F40" s="61"/>
      <c r="G40" s="61"/>
      <c r="H40" s="61"/>
      <c r="I40" s="61"/>
      <c r="J40" s="61"/>
      <c r="K40" s="61"/>
      <c r="L40" s="61" t="s">
        <v>34</v>
      </c>
    </row>
    <row r="41" spans="1:12" s="23" customFormat="1" ht="39" thickBot="1">
      <c r="A41" s="26" t="s">
        <v>53</v>
      </c>
      <c r="B41" s="27">
        <v>2130</v>
      </c>
      <c r="C41" s="27">
        <v>113</v>
      </c>
      <c r="D41" s="27"/>
      <c r="E41" s="60">
        <f>F41+G41+H41+I41</f>
        <v>0</v>
      </c>
      <c r="F41" s="61"/>
      <c r="G41" s="61"/>
      <c r="H41" s="61"/>
      <c r="I41" s="61"/>
      <c r="J41" s="61"/>
      <c r="K41" s="61"/>
      <c r="L41" s="61" t="s">
        <v>34</v>
      </c>
    </row>
    <row r="42" spans="1:12" s="23" customFormat="1" ht="51.75" thickBot="1">
      <c r="A42" s="26" t="s">
        <v>54</v>
      </c>
      <c r="B42" s="27">
        <v>2140</v>
      </c>
      <c r="C42" s="27">
        <v>119</v>
      </c>
      <c r="D42" s="27"/>
      <c r="E42" s="60">
        <f>F42+G42+H42+I42</f>
        <v>10050356.579109062</v>
      </c>
      <c r="F42" s="61">
        <f t="shared" ref="F42:K42" si="25">F43+F45</f>
        <v>8979439.5284178182</v>
      </c>
      <c r="G42" s="61">
        <f t="shared" si="25"/>
        <v>34792.626728110597</v>
      </c>
      <c r="H42" s="61">
        <f>H43+H45</f>
        <v>1036124.4239631337</v>
      </c>
      <c r="I42" s="61">
        <f t="shared" si="25"/>
        <v>0</v>
      </c>
      <c r="J42" s="61">
        <f t="shared" si="25"/>
        <v>9014232.1551459283</v>
      </c>
      <c r="K42" s="61">
        <f t="shared" si="25"/>
        <v>9014232.1551459283</v>
      </c>
      <c r="L42" s="61" t="s">
        <v>34</v>
      </c>
    </row>
    <row r="43" spans="1:12" s="23" customFormat="1">
      <c r="A43" s="28" t="s">
        <v>37</v>
      </c>
      <c r="B43" s="398">
        <v>2141</v>
      </c>
      <c r="C43" s="398">
        <v>119</v>
      </c>
      <c r="D43" s="398"/>
      <c r="E43" s="400">
        <f t="shared" ref="E43:E44" si="26">F43+G43+H43+I43</f>
        <v>10050356.579109062</v>
      </c>
      <c r="F43" s="402">
        <f>'МЗ 2024'!I53</f>
        <v>8979439.5284178182</v>
      </c>
      <c r="G43" s="402">
        <f>внебюджет!C15</f>
        <v>34792.626728110597</v>
      </c>
      <c r="H43" s="402">
        <f>'МЗ 2024'!H311</f>
        <v>1036124.4239631337</v>
      </c>
      <c r="I43" s="402"/>
      <c r="J43" s="402">
        <f>'МЗ 2025'!I53+внебюджет!C15</f>
        <v>9014232.1551459283</v>
      </c>
      <c r="K43" s="402">
        <f>'МЗ 2026'!I53+внебюджет!C15</f>
        <v>9014232.1551459283</v>
      </c>
      <c r="L43" s="402" t="s">
        <v>34</v>
      </c>
    </row>
    <row r="44" spans="1:12" s="23" customFormat="1" ht="15.75" thickBot="1">
      <c r="A44" s="29" t="s">
        <v>55</v>
      </c>
      <c r="B44" s="399"/>
      <c r="C44" s="399"/>
      <c r="D44" s="399"/>
      <c r="E44" s="401">
        <f t="shared" si="26"/>
        <v>0</v>
      </c>
      <c r="F44" s="403"/>
      <c r="G44" s="403"/>
      <c r="H44" s="403"/>
      <c r="I44" s="403"/>
      <c r="J44" s="403"/>
      <c r="K44" s="403">
        <f t="shared" ref="K44" si="27">J44</f>
        <v>0</v>
      </c>
      <c r="L44" s="403"/>
    </row>
    <row r="45" spans="1:12" s="23" customFormat="1" ht="15.75" thickBot="1">
      <c r="A45" s="29" t="s">
        <v>56</v>
      </c>
      <c r="B45" s="27">
        <v>2142</v>
      </c>
      <c r="C45" s="27">
        <v>119</v>
      </c>
      <c r="D45" s="27"/>
      <c r="E45" s="60">
        <f>F45+G45+H45+I45</f>
        <v>0</v>
      </c>
      <c r="F45" s="61"/>
      <c r="G45" s="61"/>
      <c r="H45" s="61"/>
      <c r="I45" s="61"/>
      <c r="J45" s="61"/>
      <c r="K45" s="61"/>
      <c r="L45" s="61" t="s">
        <v>34</v>
      </c>
    </row>
    <row r="46" spans="1:12" s="23" customFormat="1" ht="39" thickBot="1">
      <c r="A46" s="24" t="s">
        <v>57</v>
      </c>
      <c r="B46" s="27">
        <v>2150</v>
      </c>
      <c r="C46" s="27">
        <v>139</v>
      </c>
      <c r="D46" s="27"/>
      <c r="E46" s="60">
        <f>F46+G46+H46+I46</f>
        <v>0</v>
      </c>
      <c r="F46" s="61">
        <f t="shared" ref="F46:K46" si="28">F47</f>
        <v>0</v>
      </c>
      <c r="G46" s="61">
        <f t="shared" si="28"/>
        <v>0</v>
      </c>
      <c r="H46" s="61">
        <f t="shared" si="28"/>
        <v>0</v>
      </c>
      <c r="I46" s="61">
        <f t="shared" si="28"/>
        <v>0</v>
      </c>
      <c r="J46" s="61">
        <f t="shared" si="28"/>
        <v>0</v>
      </c>
      <c r="K46" s="61">
        <f t="shared" si="28"/>
        <v>0</v>
      </c>
      <c r="L46" s="61" t="s">
        <v>34</v>
      </c>
    </row>
    <row r="47" spans="1:12" s="23" customFormat="1">
      <c r="A47" s="25" t="s">
        <v>37</v>
      </c>
      <c r="B47" s="398">
        <v>2151</v>
      </c>
      <c r="C47" s="398">
        <v>139</v>
      </c>
      <c r="D47" s="398"/>
      <c r="E47" s="400">
        <f>F47+G47+H47+I47</f>
        <v>0</v>
      </c>
      <c r="F47" s="402"/>
      <c r="G47" s="402"/>
      <c r="H47" s="402"/>
      <c r="I47" s="402"/>
      <c r="J47" s="402"/>
      <c r="K47" s="402"/>
      <c r="L47" s="402" t="s">
        <v>34</v>
      </c>
    </row>
    <row r="48" spans="1:12" s="23" customFormat="1" ht="15.75" thickBot="1">
      <c r="A48" s="26" t="s">
        <v>58</v>
      </c>
      <c r="B48" s="399"/>
      <c r="C48" s="399"/>
      <c r="D48" s="399"/>
      <c r="E48" s="401">
        <f t="shared" ref="E48" si="29">F48+G48+H48+I48</f>
        <v>0</v>
      </c>
      <c r="F48" s="403"/>
      <c r="G48" s="403"/>
      <c r="H48" s="403"/>
      <c r="I48" s="403"/>
      <c r="J48" s="403"/>
      <c r="K48" s="403"/>
      <c r="L48" s="403"/>
    </row>
    <row r="49" spans="1:12" s="23" customFormat="1" ht="15.75" thickBot="1">
      <c r="A49" s="24" t="s">
        <v>59</v>
      </c>
      <c r="B49" s="27">
        <v>2200</v>
      </c>
      <c r="C49" s="27">
        <v>300</v>
      </c>
      <c r="D49" s="27"/>
      <c r="E49" s="60">
        <f>F49+G49+H49+I49</f>
        <v>0</v>
      </c>
      <c r="F49" s="61">
        <f t="shared" ref="F49:K49" si="30">F50</f>
        <v>0</v>
      </c>
      <c r="G49" s="61">
        <f t="shared" si="30"/>
        <v>0</v>
      </c>
      <c r="H49" s="61">
        <f t="shared" si="30"/>
        <v>0</v>
      </c>
      <c r="I49" s="61">
        <f t="shared" si="30"/>
        <v>0</v>
      </c>
      <c r="J49" s="61">
        <f t="shared" si="30"/>
        <v>0</v>
      </c>
      <c r="K49" s="61">
        <f t="shared" si="30"/>
        <v>0</v>
      </c>
      <c r="L49" s="61" t="s">
        <v>34</v>
      </c>
    </row>
    <row r="50" spans="1:12" s="23" customFormat="1">
      <c r="A50" s="25" t="s">
        <v>37</v>
      </c>
      <c r="B50" s="398">
        <v>2210</v>
      </c>
      <c r="C50" s="398">
        <v>320</v>
      </c>
      <c r="D50" s="398"/>
      <c r="E50" s="400">
        <f t="shared" ref="E50:E53" si="31">F50+G50+H50+I50</f>
        <v>0</v>
      </c>
      <c r="F50" s="402">
        <f t="shared" ref="F50:K50" si="32">F52</f>
        <v>0</v>
      </c>
      <c r="G50" s="402">
        <f t="shared" si="32"/>
        <v>0</v>
      </c>
      <c r="H50" s="402">
        <f t="shared" si="32"/>
        <v>0</v>
      </c>
      <c r="I50" s="402">
        <f t="shared" si="32"/>
        <v>0</v>
      </c>
      <c r="J50" s="402">
        <f t="shared" si="32"/>
        <v>0</v>
      </c>
      <c r="K50" s="402">
        <f t="shared" si="32"/>
        <v>0</v>
      </c>
      <c r="L50" s="402" t="s">
        <v>34</v>
      </c>
    </row>
    <row r="51" spans="1:12" s="23" customFormat="1" ht="26.25" thickBot="1">
      <c r="A51" s="26" t="s">
        <v>60</v>
      </c>
      <c r="B51" s="399"/>
      <c r="C51" s="399"/>
      <c r="D51" s="399"/>
      <c r="E51" s="401">
        <f t="shared" si="31"/>
        <v>0</v>
      </c>
      <c r="F51" s="403"/>
      <c r="G51" s="403"/>
      <c r="H51" s="403"/>
      <c r="I51" s="403"/>
      <c r="J51" s="403"/>
      <c r="K51" s="403"/>
      <c r="L51" s="403"/>
    </row>
    <row r="52" spans="1:12" s="23" customFormat="1">
      <c r="A52" s="28" t="s">
        <v>47</v>
      </c>
      <c r="B52" s="398">
        <v>2211</v>
      </c>
      <c r="C52" s="398">
        <v>321</v>
      </c>
      <c r="D52" s="398"/>
      <c r="E52" s="400">
        <f t="shared" si="31"/>
        <v>0</v>
      </c>
      <c r="F52" s="402"/>
      <c r="G52" s="402"/>
      <c r="H52" s="402"/>
      <c r="I52" s="402"/>
      <c r="J52" s="402"/>
      <c r="K52" s="402"/>
      <c r="L52" s="402" t="s">
        <v>34</v>
      </c>
    </row>
    <row r="53" spans="1:12" s="23" customFormat="1" ht="39" thickBot="1">
      <c r="A53" s="29" t="s">
        <v>61</v>
      </c>
      <c r="B53" s="399"/>
      <c r="C53" s="399"/>
      <c r="D53" s="399"/>
      <c r="E53" s="401">
        <f t="shared" si="31"/>
        <v>0</v>
      </c>
      <c r="F53" s="403"/>
      <c r="G53" s="403"/>
      <c r="H53" s="403"/>
      <c r="I53" s="403"/>
      <c r="J53" s="403"/>
      <c r="K53" s="403"/>
      <c r="L53" s="403"/>
    </row>
    <row r="54" spans="1:12" s="23" customFormat="1" ht="77.25" thickBot="1">
      <c r="A54" s="26" t="s">
        <v>62</v>
      </c>
      <c r="B54" s="27">
        <v>2230</v>
      </c>
      <c r="C54" s="27">
        <v>350</v>
      </c>
      <c r="D54" s="27"/>
      <c r="E54" s="60">
        <f>F54+G54+H54+I54</f>
        <v>0</v>
      </c>
      <c r="F54" s="61"/>
      <c r="G54" s="61"/>
      <c r="H54" s="61"/>
      <c r="I54" s="61"/>
      <c r="J54" s="61"/>
      <c r="K54" s="61"/>
      <c r="L54" s="61" t="s">
        <v>34</v>
      </c>
    </row>
    <row r="55" spans="1:12" ht="15.75" thickBot="1">
      <c r="A55" s="8" t="s">
        <v>63</v>
      </c>
      <c r="B55" s="1">
        <v>2240</v>
      </c>
      <c r="C55" s="1">
        <v>360</v>
      </c>
      <c r="D55" s="15"/>
      <c r="E55" s="56">
        <f>F55+G55+H55+I55</f>
        <v>0</v>
      </c>
      <c r="F55" s="62"/>
      <c r="G55" s="62"/>
      <c r="H55" s="62"/>
      <c r="I55" s="62"/>
      <c r="J55" s="62"/>
      <c r="K55" s="62"/>
      <c r="L55" s="62"/>
    </row>
    <row r="56" spans="1:12" ht="15.75" thickBot="1">
      <c r="A56" s="7" t="s">
        <v>64</v>
      </c>
      <c r="B56" s="1">
        <v>2300</v>
      </c>
      <c r="C56" s="1">
        <v>850</v>
      </c>
      <c r="D56" s="1"/>
      <c r="E56" s="56">
        <f>F56+G56+H56+I56</f>
        <v>1196045</v>
      </c>
      <c r="F56" s="62">
        <f t="shared" ref="F56:K56" si="33">F57+F59+F60</f>
        <v>1196045</v>
      </c>
      <c r="G56" s="62">
        <f t="shared" si="33"/>
        <v>0</v>
      </c>
      <c r="H56" s="62">
        <f t="shared" si="33"/>
        <v>0</v>
      </c>
      <c r="I56" s="62">
        <f t="shared" si="33"/>
        <v>0</v>
      </c>
      <c r="J56" s="62">
        <f t="shared" si="33"/>
        <v>1243900</v>
      </c>
      <c r="K56" s="62">
        <f t="shared" si="33"/>
        <v>1293600</v>
      </c>
      <c r="L56" s="62" t="s">
        <v>34</v>
      </c>
    </row>
    <row r="57" spans="1:12">
      <c r="A57" s="11" t="s">
        <v>47</v>
      </c>
      <c r="B57" s="385">
        <v>2310</v>
      </c>
      <c r="C57" s="385">
        <v>851</v>
      </c>
      <c r="D57" s="385"/>
      <c r="E57" s="394">
        <f t="shared" ref="E57:E58" si="34">F57+G57+H57+I57</f>
        <v>1196045</v>
      </c>
      <c r="F57" s="396">
        <f>'МЗ 2024'!G82</f>
        <v>1196045</v>
      </c>
      <c r="G57" s="396"/>
      <c r="H57" s="396"/>
      <c r="I57" s="396"/>
      <c r="J57" s="396">
        <f>'МЗ 2025'!G82</f>
        <v>1243900</v>
      </c>
      <c r="K57" s="396">
        <f>'МЗ 2026'!G82</f>
        <v>1293600</v>
      </c>
      <c r="L57" s="396" t="s">
        <v>34</v>
      </c>
    </row>
    <row r="58" spans="1:12" ht="26.25" thickBot="1">
      <c r="A58" s="8" t="s">
        <v>65</v>
      </c>
      <c r="B58" s="387"/>
      <c r="C58" s="387"/>
      <c r="D58" s="387"/>
      <c r="E58" s="395">
        <f t="shared" si="34"/>
        <v>0</v>
      </c>
      <c r="F58" s="397"/>
      <c r="G58" s="397"/>
      <c r="H58" s="397"/>
      <c r="I58" s="397"/>
      <c r="J58" s="397"/>
      <c r="K58" s="397">
        <f t="shared" ref="K58" si="35">J58</f>
        <v>0</v>
      </c>
      <c r="L58" s="397"/>
    </row>
    <row r="59" spans="1:12" ht="39" thickBot="1">
      <c r="A59" s="8" t="s">
        <v>66</v>
      </c>
      <c r="B59" s="1">
        <v>2320</v>
      </c>
      <c r="C59" s="1">
        <v>852</v>
      </c>
      <c r="D59" s="1"/>
      <c r="E59" s="56">
        <f>F59+G59+H59+I59</f>
        <v>0</v>
      </c>
      <c r="F59" s="62"/>
      <c r="G59" s="62"/>
      <c r="H59" s="62"/>
      <c r="I59" s="62"/>
      <c r="J59" s="62"/>
      <c r="K59" s="62"/>
      <c r="L59" s="62" t="s">
        <v>34</v>
      </c>
    </row>
    <row r="60" spans="1:12" ht="26.25" thickBot="1">
      <c r="A60" s="8" t="s">
        <v>67</v>
      </c>
      <c r="B60" s="1">
        <v>2330</v>
      </c>
      <c r="C60" s="1">
        <v>853</v>
      </c>
      <c r="D60" s="1"/>
      <c r="E60" s="56">
        <f>F60+G60+H60+I60</f>
        <v>0</v>
      </c>
      <c r="F60" s="62"/>
      <c r="G60" s="62"/>
      <c r="H60" s="62"/>
      <c r="I60" s="62"/>
      <c r="J60" s="62"/>
      <c r="K60" s="62"/>
      <c r="L60" s="62" t="s">
        <v>34</v>
      </c>
    </row>
    <row r="61" spans="1:12" ht="26.25" thickBot="1">
      <c r="A61" s="7" t="s">
        <v>68</v>
      </c>
      <c r="B61" s="1">
        <v>2400</v>
      </c>
      <c r="C61" s="1" t="s">
        <v>34</v>
      </c>
      <c r="D61" s="1"/>
      <c r="E61" s="56">
        <f>F61+G61+H61+I61</f>
        <v>0</v>
      </c>
      <c r="F61" s="62">
        <f t="shared" ref="F61:K61" si="36">F62+F64+F65+F66</f>
        <v>0</v>
      </c>
      <c r="G61" s="62">
        <f t="shared" si="36"/>
        <v>0</v>
      </c>
      <c r="H61" s="62">
        <f t="shared" si="36"/>
        <v>0</v>
      </c>
      <c r="I61" s="62">
        <f t="shared" si="36"/>
        <v>0</v>
      </c>
      <c r="J61" s="62">
        <f t="shared" si="36"/>
        <v>0</v>
      </c>
      <c r="K61" s="62">
        <f t="shared" si="36"/>
        <v>0</v>
      </c>
      <c r="L61" s="62" t="s">
        <v>34</v>
      </c>
    </row>
    <row r="62" spans="1:12">
      <c r="A62" s="11" t="s">
        <v>47</v>
      </c>
      <c r="B62" s="385">
        <v>2410</v>
      </c>
      <c r="C62" s="385">
        <v>613</v>
      </c>
      <c r="D62" s="385"/>
      <c r="E62" s="394">
        <f t="shared" ref="E62:E63" si="37">F62+G62+H62+I62</f>
        <v>0</v>
      </c>
      <c r="F62" s="396"/>
      <c r="G62" s="396"/>
      <c r="H62" s="396"/>
      <c r="I62" s="396"/>
      <c r="J62" s="396"/>
      <c r="K62" s="396"/>
      <c r="L62" s="396"/>
    </row>
    <row r="63" spans="1:12" ht="26.25" thickBot="1">
      <c r="A63" s="8" t="s">
        <v>69</v>
      </c>
      <c r="B63" s="387"/>
      <c r="C63" s="387"/>
      <c r="D63" s="387"/>
      <c r="E63" s="395">
        <f t="shared" si="37"/>
        <v>0</v>
      </c>
      <c r="F63" s="397"/>
      <c r="G63" s="397"/>
      <c r="H63" s="397"/>
      <c r="I63" s="397"/>
      <c r="J63" s="397"/>
      <c r="K63" s="397"/>
      <c r="L63" s="397"/>
    </row>
    <row r="64" spans="1:12" ht="26.25" thickBot="1">
      <c r="A64" s="8" t="s">
        <v>70</v>
      </c>
      <c r="B64" s="1">
        <v>2420</v>
      </c>
      <c r="C64" s="1">
        <v>623</v>
      </c>
      <c r="D64" s="1"/>
      <c r="E64" s="56">
        <f t="shared" ref="E64:E72" si="38">F64+G64+H64+I64</f>
        <v>0</v>
      </c>
      <c r="F64" s="62"/>
      <c r="G64" s="62"/>
      <c r="H64" s="62"/>
      <c r="I64" s="62"/>
      <c r="J64" s="62"/>
      <c r="K64" s="62"/>
      <c r="L64" s="62"/>
    </row>
    <row r="65" spans="1:12" ht="51.75" thickBot="1">
      <c r="A65" s="8" t="s">
        <v>71</v>
      </c>
      <c r="B65" s="1">
        <v>2430</v>
      </c>
      <c r="C65" s="1">
        <v>634</v>
      </c>
      <c r="D65" s="1"/>
      <c r="E65" s="56">
        <f t="shared" si="38"/>
        <v>0</v>
      </c>
      <c r="F65" s="62"/>
      <c r="G65" s="62"/>
      <c r="H65" s="62"/>
      <c r="I65" s="62"/>
      <c r="J65" s="62"/>
      <c r="K65" s="62"/>
      <c r="L65" s="62"/>
    </row>
    <row r="66" spans="1:12" ht="26.25" thickBot="1">
      <c r="A66" s="8" t="s">
        <v>72</v>
      </c>
      <c r="B66" s="1">
        <v>2440</v>
      </c>
      <c r="C66" s="1">
        <v>810</v>
      </c>
      <c r="D66" s="1"/>
      <c r="E66" s="56">
        <f t="shared" si="38"/>
        <v>0</v>
      </c>
      <c r="F66" s="62"/>
      <c r="G66" s="62"/>
      <c r="H66" s="62"/>
      <c r="I66" s="62"/>
      <c r="J66" s="62"/>
      <c r="K66" s="62"/>
      <c r="L66" s="62"/>
    </row>
    <row r="67" spans="1:12" ht="15.75" thickBot="1">
      <c r="A67" s="8" t="s">
        <v>73</v>
      </c>
      <c r="B67" s="1">
        <v>2450</v>
      </c>
      <c r="C67" s="1">
        <v>862</v>
      </c>
      <c r="D67" s="1"/>
      <c r="E67" s="56">
        <f t="shared" si="38"/>
        <v>0</v>
      </c>
      <c r="F67" s="62"/>
      <c r="G67" s="62"/>
      <c r="H67" s="62"/>
      <c r="I67" s="62"/>
      <c r="J67" s="62"/>
      <c r="K67" s="62"/>
      <c r="L67" s="62"/>
    </row>
    <row r="68" spans="1:12" ht="51.75" thickBot="1">
      <c r="A68" s="8" t="s">
        <v>74</v>
      </c>
      <c r="B68" s="1">
        <v>2460</v>
      </c>
      <c r="C68" s="1">
        <v>863</v>
      </c>
      <c r="D68" s="1"/>
      <c r="E68" s="56">
        <f t="shared" si="38"/>
        <v>0</v>
      </c>
      <c r="F68" s="62"/>
      <c r="G68" s="62"/>
      <c r="H68" s="62"/>
      <c r="I68" s="62"/>
      <c r="J68" s="62"/>
      <c r="K68" s="62"/>
      <c r="L68" s="62"/>
    </row>
    <row r="69" spans="1:12" ht="15.75" thickBot="1">
      <c r="A69" s="5"/>
      <c r="B69" s="1"/>
      <c r="C69" s="1"/>
      <c r="D69" s="1"/>
      <c r="E69" s="56">
        <f t="shared" si="38"/>
        <v>0</v>
      </c>
      <c r="F69" s="62"/>
      <c r="G69" s="62"/>
      <c r="H69" s="62"/>
      <c r="I69" s="62"/>
      <c r="J69" s="62"/>
      <c r="K69" s="62"/>
      <c r="L69" s="62"/>
    </row>
    <row r="70" spans="1:12" ht="26.25" thickBot="1">
      <c r="A70" s="7" t="s">
        <v>75</v>
      </c>
      <c r="B70" s="1">
        <v>2500</v>
      </c>
      <c r="C70" s="1" t="s">
        <v>34</v>
      </c>
      <c r="D70" s="1"/>
      <c r="E70" s="56">
        <f t="shared" si="38"/>
        <v>0</v>
      </c>
      <c r="F70" s="62">
        <f t="shared" ref="F70:K70" si="39">F71</f>
        <v>0</v>
      </c>
      <c r="G70" s="62">
        <f t="shared" si="39"/>
        <v>0</v>
      </c>
      <c r="H70" s="62">
        <f t="shared" si="39"/>
        <v>0</v>
      </c>
      <c r="I70" s="62">
        <f t="shared" si="39"/>
        <v>0</v>
      </c>
      <c r="J70" s="62">
        <f t="shared" si="39"/>
        <v>0</v>
      </c>
      <c r="K70" s="62">
        <f t="shared" si="39"/>
        <v>0</v>
      </c>
      <c r="L70" s="62" t="s">
        <v>34</v>
      </c>
    </row>
    <row r="71" spans="1:12" ht="51.75" thickBot="1">
      <c r="A71" s="8" t="s">
        <v>76</v>
      </c>
      <c r="B71" s="1">
        <v>2520</v>
      </c>
      <c r="C71" s="1">
        <v>831</v>
      </c>
      <c r="D71" s="1"/>
      <c r="E71" s="56">
        <f t="shared" si="38"/>
        <v>0</v>
      </c>
      <c r="F71" s="62"/>
      <c r="G71" s="62"/>
      <c r="H71" s="62"/>
      <c r="I71" s="62"/>
      <c r="J71" s="62"/>
      <c r="K71" s="62"/>
      <c r="L71" s="62" t="s">
        <v>34</v>
      </c>
    </row>
    <row r="72" spans="1:12" ht="30.75" thickBot="1">
      <c r="A72" s="12" t="s">
        <v>77</v>
      </c>
      <c r="B72" s="1">
        <v>2600</v>
      </c>
      <c r="C72" s="1" t="s">
        <v>34</v>
      </c>
      <c r="D72" s="1"/>
      <c r="E72" s="56">
        <f t="shared" si="38"/>
        <v>9270500</v>
      </c>
      <c r="F72" s="62">
        <f t="shared" ref="F72:K72" si="40">F73+F75+F76+F95+F96</f>
        <v>7116300</v>
      </c>
      <c r="G72" s="62">
        <f t="shared" si="40"/>
        <v>0</v>
      </c>
      <c r="H72" s="62">
        <f t="shared" si="40"/>
        <v>2154200</v>
      </c>
      <c r="I72" s="62">
        <f t="shared" si="40"/>
        <v>0</v>
      </c>
      <c r="J72" s="62">
        <f t="shared" si="40"/>
        <v>7714400</v>
      </c>
      <c r="K72" s="62">
        <f t="shared" si="40"/>
        <v>8424400</v>
      </c>
      <c r="L72" s="56"/>
    </row>
    <row r="73" spans="1:12">
      <c r="A73" s="11" t="s">
        <v>37</v>
      </c>
      <c r="B73" s="385">
        <v>2610</v>
      </c>
      <c r="C73" s="385">
        <v>241</v>
      </c>
      <c r="D73" s="385"/>
      <c r="E73" s="394">
        <f t="shared" ref="E73:E74" si="41">F73+G73+H73+I73</f>
        <v>0</v>
      </c>
      <c r="F73" s="396"/>
      <c r="G73" s="396"/>
      <c r="H73" s="396"/>
      <c r="I73" s="396"/>
      <c r="J73" s="396"/>
      <c r="K73" s="396"/>
      <c r="L73" s="394"/>
    </row>
    <row r="74" spans="1:12" ht="26.25" thickBot="1">
      <c r="A74" s="8" t="s">
        <v>78</v>
      </c>
      <c r="B74" s="387"/>
      <c r="C74" s="387"/>
      <c r="D74" s="387"/>
      <c r="E74" s="395">
        <f t="shared" si="41"/>
        <v>0</v>
      </c>
      <c r="F74" s="397"/>
      <c r="G74" s="397"/>
      <c r="H74" s="397"/>
      <c r="I74" s="397"/>
      <c r="J74" s="397"/>
      <c r="K74" s="397"/>
      <c r="L74" s="395"/>
    </row>
    <row r="75" spans="1:12" ht="39" thickBot="1">
      <c r="A75" s="8" t="s">
        <v>79</v>
      </c>
      <c r="B75" s="1">
        <v>2630</v>
      </c>
      <c r="C75" s="1">
        <v>243</v>
      </c>
      <c r="D75" s="1"/>
      <c r="E75" s="56">
        <f t="shared" ref="E75:E97" si="42">F75+G75+H75+I75</f>
        <v>0</v>
      </c>
      <c r="F75" s="62"/>
      <c r="G75" s="62"/>
      <c r="H75" s="62"/>
      <c r="I75" s="62"/>
      <c r="J75" s="62"/>
      <c r="K75" s="62"/>
      <c r="L75" s="56"/>
    </row>
    <row r="76" spans="1:12" ht="15.75" thickBot="1">
      <c r="A76" s="8" t="s">
        <v>80</v>
      </c>
      <c r="B76" s="1">
        <v>2640</v>
      </c>
      <c r="C76" s="1">
        <v>244</v>
      </c>
      <c r="D76" s="1"/>
      <c r="E76" s="56">
        <f t="shared" si="42"/>
        <v>7117518.2699999996</v>
      </c>
      <c r="F76" s="62">
        <f t="shared" ref="F76:K76" si="43">SUM(F78:F94)</f>
        <v>4963318.2699999996</v>
      </c>
      <c r="G76" s="62">
        <f t="shared" si="43"/>
        <v>0</v>
      </c>
      <c r="H76" s="62">
        <f t="shared" si="43"/>
        <v>2154200</v>
      </c>
      <c r="I76" s="62">
        <f t="shared" si="43"/>
        <v>0</v>
      </c>
      <c r="J76" s="62">
        <f t="shared" si="43"/>
        <v>5561418.2699999996</v>
      </c>
      <c r="K76" s="62">
        <f t="shared" si="43"/>
        <v>6271418.2699999996</v>
      </c>
      <c r="L76" s="56"/>
    </row>
    <row r="77" spans="1:12" ht="15.75" thickBot="1">
      <c r="A77" s="8" t="s">
        <v>47</v>
      </c>
      <c r="B77" s="1"/>
      <c r="C77" s="1"/>
      <c r="D77" s="1"/>
      <c r="E77" s="56">
        <f t="shared" si="42"/>
        <v>0</v>
      </c>
      <c r="F77" s="62"/>
      <c r="G77" s="62"/>
      <c r="H77" s="62"/>
      <c r="I77" s="62"/>
      <c r="J77" s="62"/>
      <c r="K77" s="62"/>
      <c r="L77" s="56"/>
    </row>
    <row r="78" spans="1:12" s="66" customFormat="1" ht="15.75" thickBot="1">
      <c r="A78" s="63" t="s">
        <v>116</v>
      </c>
      <c r="B78" s="64" t="s">
        <v>117</v>
      </c>
      <c r="C78" s="64" t="s">
        <v>118</v>
      </c>
      <c r="D78" s="64" t="s">
        <v>119</v>
      </c>
      <c r="E78" s="65">
        <f t="shared" si="42"/>
        <v>7000</v>
      </c>
      <c r="F78" s="70">
        <f>'МЗ 2024'!F271+'МЗ 2024'!G271</f>
        <v>7000</v>
      </c>
      <c r="G78" s="70"/>
      <c r="H78" s="70"/>
      <c r="I78" s="70"/>
      <c r="J78" s="70">
        <f>'МЗ 2025'!F276</f>
        <v>27000</v>
      </c>
      <c r="K78" s="70">
        <f>'МЗ 2026'!F276</f>
        <v>27000</v>
      </c>
      <c r="L78" s="65"/>
    </row>
    <row r="79" spans="1:12" s="66" customFormat="1" ht="15.75" thickBot="1">
      <c r="A79" s="63" t="s">
        <v>120</v>
      </c>
      <c r="B79" s="64" t="s">
        <v>121</v>
      </c>
      <c r="C79" s="64" t="s">
        <v>118</v>
      </c>
      <c r="D79" s="64" t="s">
        <v>122</v>
      </c>
      <c r="E79" s="65">
        <f t="shared" si="42"/>
        <v>0</v>
      </c>
      <c r="F79" s="70"/>
      <c r="G79" s="70"/>
      <c r="H79" s="70"/>
      <c r="I79" s="70"/>
      <c r="J79" s="70"/>
      <c r="K79" s="70"/>
      <c r="L79" s="65"/>
    </row>
    <row r="80" spans="1:12" s="66" customFormat="1" ht="15.75" thickBot="1">
      <c r="A80" s="63" t="s">
        <v>123</v>
      </c>
      <c r="B80" s="64" t="s">
        <v>124</v>
      </c>
      <c r="C80" s="64" t="s">
        <v>118</v>
      </c>
      <c r="D80" s="64" t="s">
        <v>125</v>
      </c>
      <c r="E80" s="65">
        <f t="shared" si="42"/>
        <v>432718.27</v>
      </c>
      <c r="F80" s="70">
        <f>'МЗ 2024'!F272+'МЗ 2024'!G272</f>
        <v>432718.27</v>
      </c>
      <c r="G80" s="70"/>
      <c r="H80" s="70"/>
      <c r="I80" s="70"/>
      <c r="J80" s="70">
        <f>'МЗ 2025'!F277</f>
        <v>432718.27</v>
      </c>
      <c r="K80" s="70">
        <f>'МЗ 2026'!F277</f>
        <v>432718.27</v>
      </c>
      <c r="L80" s="65"/>
    </row>
    <row r="81" spans="1:12" s="66" customFormat="1" ht="26.25" thickBot="1">
      <c r="A81" s="63" t="s">
        <v>126</v>
      </c>
      <c r="B81" s="64" t="s">
        <v>127</v>
      </c>
      <c r="C81" s="64" t="s">
        <v>118</v>
      </c>
      <c r="D81" s="64" t="s">
        <v>128</v>
      </c>
      <c r="E81" s="65">
        <f t="shared" si="42"/>
        <v>146000</v>
      </c>
      <c r="F81" s="70">
        <f>'МЗ 2024'!F273</f>
        <v>146000</v>
      </c>
      <c r="G81" s="70"/>
      <c r="H81" s="70"/>
      <c r="I81" s="70"/>
      <c r="J81" s="70">
        <f>'МЗ 2025'!F278</f>
        <v>146000</v>
      </c>
      <c r="K81" s="70">
        <f>'МЗ 2026'!F278</f>
        <v>146000</v>
      </c>
      <c r="L81" s="65"/>
    </row>
    <row r="82" spans="1:12" s="66" customFormat="1" ht="26.25" thickBot="1">
      <c r="A82" s="63" t="s">
        <v>129</v>
      </c>
      <c r="B82" s="64" t="s">
        <v>130</v>
      </c>
      <c r="C82" s="64" t="s">
        <v>118</v>
      </c>
      <c r="D82" s="64" t="s">
        <v>131</v>
      </c>
      <c r="E82" s="65">
        <f t="shared" si="42"/>
        <v>301517.08999999997</v>
      </c>
      <c r="F82" s="70">
        <f>'МЗ 2024'!F274</f>
        <v>301517.08999999997</v>
      </c>
      <c r="G82" s="70"/>
      <c r="H82" s="70"/>
      <c r="I82" s="70"/>
      <c r="J82" s="70">
        <f>'МЗ 2025'!F279</f>
        <v>638317.09</v>
      </c>
      <c r="K82" s="70">
        <f>'МЗ 2026'!F279</f>
        <v>638317.09</v>
      </c>
      <c r="L82" s="65"/>
    </row>
    <row r="83" spans="1:12" s="66" customFormat="1" ht="15.75" thickBot="1">
      <c r="A83" s="63" t="s">
        <v>132</v>
      </c>
      <c r="B83" s="64" t="s">
        <v>133</v>
      </c>
      <c r="C83" s="64" t="s">
        <v>118</v>
      </c>
      <c r="D83" s="64" t="s">
        <v>134</v>
      </c>
      <c r="E83" s="65">
        <f t="shared" si="42"/>
        <v>4900082.91</v>
      </c>
      <c r="F83" s="70">
        <f>'МЗ 2024'!F275+'МЗ 2024'!F284</f>
        <v>2745882.91</v>
      </c>
      <c r="G83" s="70">
        <f>внебюджет!C17</f>
        <v>0</v>
      </c>
      <c r="H83" s="70">
        <f>'МЗ 2024'!H315</f>
        <v>2154200</v>
      </c>
      <c r="I83" s="70"/>
      <c r="J83" s="70">
        <f>'МЗ 2025'!F280+'МЗ 2025'!F289+внебюджет!C17</f>
        <v>2745882.91</v>
      </c>
      <c r="K83" s="70">
        <f>'МЗ 2026'!F280+'МЗ 2026'!F289+внебюджет!C17</f>
        <v>3045882.91</v>
      </c>
      <c r="L83" s="65"/>
    </row>
    <row r="84" spans="1:12" s="66" customFormat="1" ht="15.75" thickBot="1">
      <c r="A84" s="63" t="s">
        <v>135</v>
      </c>
      <c r="B84" s="64" t="s">
        <v>136</v>
      </c>
      <c r="C84" s="64" t="s">
        <v>118</v>
      </c>
      <c r="D84" s="64" t="s">
        <v>137</v>
      </c>
      <c r="E84" s="65">
        <f t="shared" si="42"/>
        <v>10000</v>
      </c>
      <c r="F84" s="70">
        <f>'МЗ 2024'!F276</f>
        <v>10000</v>
      </c>
      <c r="G84" s="70"/>
      <c r="H84" s="70"/>
      <c r="I84" s="70"/>
      <c r="J84" s="70">
        <f>'МЗ 2025'!F281</f>
        <v>10000</v>
      </c>
      <c r="K84" s="70">
        <f>'МЗ 2026'!F281</f>
        <v>10000</v>
      </c>
      <c r="L84" s="65"/>
    </row>
    <row r="85" spans="1:12" s="66" customFormat="1" ht="26.25" thickBot="1">
      <c r="A85" s="63" t="s">
        <v>138</v>
      </c>
      <c r="B85" s="64" t="s">
        <v>139</v>
      </c>
      <c r="C85" s="64" t="s">
        <v>118</v>
      </c>
      <c r="D85" s="64" t="s">
        <v>140</v>
      </c>
      <c r="E85" s="65">
        <f t="shared" si="42"/>
        <v>0</v>
      </c>
      <c r="F85" s="70"/>
      <c r="G85" s="70"/>
      <c r="H85" s="70"/>
      <c r="I85" s="70"/>
      <c r="J85" s="70"/>
      <c r="K85" s="70"/>
      <c r="L85" s="65"/>
    </row>
    <row r="86" spans="1:12" s="66" customFormat="1" ht="24.75" customHeight="1" thickBot="1">
      <c r="A86" s="63" t="s">
        <v>141</v>
      </c>
      <c r="B86" s="64" t="s">
        <v>142</v>
      </c>
      <c r="C86" s="64" t="s">
        <v>118</v>
      </c>
      <c r="D86" s="64" t="s">
        <v>143</v>
      </c>
      <c r="E86" s="65">
        <f t="shared" si="42"/>
        <v>1201500</v>
      </c>
      <c r="F86" s="70">
        <f>'МЗ 2024'!F281+'МЗ 2024'!F282</f>
        <v>1201500</v>
      </c>
      <c r="G86" s="70"/>
      <c r="H86" s="70"/>
      <c r="I86" s="70"/>
      <c r="J86" s="70">
        <f>'МЗ 2025'!F286+'МЗ 2025'!F287</f>
        <v>1201500</v>
      </c>
      <c r="K86" s="70">
        <f>'МЗ 2026'!F286+'МЗ 2026'!F287</f>
        <v>1201500</v>
      </c>
      <c r="L86" s="65"/>
    </row>
    <row r="87" spans="1:12" s="66" customFormat="1" ht="38.25" customHeight="1" thickBot="1">
      <c r="A87" s="63" t="s">
        <v>144</v>
      </c>
      <c r="B87" s="64" t="s">
        <v>145</v>
      </c>
      <c r="C87" s="64" t="s">
        <v>118</v>
      </c>
      <c r="D87" s="64" t="s">
        <v>146</v>
      </c>
      <c r="E87" s="65">
        <f t="shared" si="42"/>
        <v>0</v>
      </c>
      <c r="F87" s="70"/>
      <c r="G87" s="70"/>
      <c r="H87" s="70"/>
      <c r="I87" s="70"/>
      <c r="J87" s="70"/>
      <c r="K87" s="70"/>
      <c r="L87" s="65"/>
    </row>
    <row r="88" spans="1:12" s="66" customFormat="1" ht="26.25" thickBot="1">
      <c r="A88" s="63" t="s">
        <v>147</v>
      </c>
      <c r="B88" s="64" t="s">
        <v>148</v>
      </c>
      <c r="C88" s="64" t="s">
        <v>118</v>
      </c>
      <c r="D88" s="64" t="s">
        <v>149</v>
      </c>
      <c r="E88" s="65">
        <f t="shared" si="42"/>
        <v>0</v>
      </c>
      <c r="F88" s="70"/>
      <c r="G88" s="70"/>
      <c r="H88" s="70"/>
      <c r="I88" s="70"/>
      <c r="J88" s="70"/>
      <c r="K88" s="70"/>
      <c r="L88" s="65"/>
    </row>
    <row r="89" spans="1:12" s="66" customFormat="1" ht="26.25" thickBot="1">
      <c r="A89" s="63" t="s">
        <v>150</v>
      </c>
      <c r="B89" s="64" t="s">
        <v>151</v>
      </c>
      <c r="C89" s="64" t="s">
        <v>118</v>
      </c>
      <c r="D89" s="64" t="s">
        <v>152</v>
      </c>
      <c r="E89" s="65">
        <f t="shared" si="42"/>
        <v>118700</v>
      </c>
      <c r="F89" s="70">
        <f>'МЗ 2024'!F277</f>
        <v>118700</v>
      </c>
      <c r="G89" s="70"/>
      <c r="H89" s="70"/>
      <c r="I89" s="70"/>
      <c r="J89" s="70">
        <f>'МЗ 2025'!F282</f>
        <v>360000</v>
      </c>
      <c r="K89" s="70">
        <f>'МЗ 2026'!F282</f>
        <v>360000</v>
      </c>
      <c r="L89" s="65"/>
    </row>
    <row r="90" spans="1:12" s="66" customFormat="1" ht="26.25" thickBot="1">
      <c r="A90" s="63" t="s">
        <v>153</v>
      </c>
      <c r="B90" s="64" t="s">
        <v>154</v>
      </c>
      <c r="C90" s="64" t="s">
        <v>118</v>
      </c>
      <c r="D90" s="64" t="s">
        <v>155</v>
      </c>
      <c r="E90" s="65">
        <f t="shared" si="42"/>
        <v>0</v>
      </c>
      <c r="F90" s="70"/>
      <c r="G90" s="70"/>
      <c r="H90" s="70"/>
      <c r="I90" s="70"/>
      <c r="J90" s="70"/>
      <c r="K90" s="70">
        <f>'МЗ 2026'!F283</f>
        <v>410000</v>
      </c>
      <c r="L90" s="65"/>
    </row>
    <row r="91" spans="1:12" s="66" customFormat="1" ht="26.25" thickBot="1">
      <c r="A91" s="63" t="s">
        <v>156</v>
      </c>
      <c r="B91" s="64" t="s">
        <v>157</v>
      </c>
      <c r="C91" s="64" t="s">
        <v>118</v>
      </c>
      <c r="D91" s="64" t="s">
        <v>158</v>
      </c>
      <c r="E91" s="65">
        <f t="shared" si="42"/>
        <v>0</v>
      </c>
      <c r="F91" s="70"/>
      <c r="G91" s="70"/>
      <c r="H91" s="70"/>
      <c r="I91" s="70"/>
      <c r="J91" s="70"/>
      <c r="K91" s="70"/>
      <c r="L91" s="65"/>
    </row>
    <row r="92" spans="1:12" s="66" customFormat="1" ht="26.25" thickBot="1">
      <c r="A92" s="63" t="s">
        <v>159</v>
      </c>
      <c r="B92" s="64" t="s">
        <v>160</v>
      </c>
      <c r="C92" s="64" t="s">
        <v>118</v>
      </c>
      <c r="D92" s="64" t="s">
        <v>161</v>
      </c>
      <c r="E92" s="65">
        <f t="shared" si="42"/>
        <v>0</v>
      </c>
      <c r="F92" s="70">
        <f>'МЗ 2024'!F285</f>
        <v>0</v>
      </c>
      <c r="G92" s="70">
        <f>внебюджет!C23</f>
        <v>0</v>
      </c>
      <c r="H92" s="70"/>
      <c r="I92" s="70"/>
      <c r="J92" s="70">
        <f>внебюджет!C23+'МЗ 2025'!F290</f>
        <v>0</v>
      </c>
      <c r="K92" s="70">
        <f>'МЗ 2026'!F285</f>
        <v>0</v>
      </c>
      <c r="L92" s="65"/>
    </row>
    <row r="93" spans="1:12" s="66" customFormat="1" ht="26.25" thickBot="1">
      <c r="A93" s="63" t="s">
        <v>162</v>
      </c>
      <c r="B93" s="64" t="s">
        <v>163</v>
      </c>
      <c r="C93" s="64" t="s">
        <v>118</v>
      </c>
      <c r="D93" s="64" t="s">
        <v>164</v>
      </c>
      <c r="E93" s="65">
        <f t="shared" si="42"/>
        <v>0</v>
      </c>
      <c r="F93" s="70"/>
      <c r="G93" s="70"/>
      <c r="H93" s="70"/>
      <c r="I93" s="70"/>
      <c r="J93" s="70"/>
      <c r="K93" s="70"/>
      <c r="L93" s="65"/>
    </row>
    <row r="94" spans="1:12" s="66" customFormat="1" ht="26.25" thickBot="1">
      <c r="A94" s="63" t="s">
        <v>352</v>
      </c>
      <c r="B94" s="64" t="s">
        <v>165</v>
      </c>
      <c r="C94" s="64" t="s">
        <v>118</v>
      </c>
      <c r="D94" s="64" t="s">
        <v>166</v>
      </c>
      <c r="E94" s="65">
        <f t="shared" si="42"/>
        <v>0</v>
      </c>
      <c r="F94" s="70"/>
      <c r="G94" s="70"/>
      <c r="H94" s="70"/>
      <c r="I94" s="70"/>
      <c r="J94" s="70"/>
      <c r="K94" s="70"/>
      <c r="L94" s="65"/>
    </row>
    <row r="95" spans="1:12" ht="51.75" thickBot="1">
      <c r="A95" s="8" t="s">
        <v>81</v>
      </c>
      <c r="B95" s="1">
        <v>2650</v>
      </c>
      <c r="C95" s="1">
        <v>246</v>
      </c>
      <c r="D95" s="1"/>
      <c r="E95" s="56">
        <f t="shared" si="42"/>
        <v>0</v>
      </c>
      <c r="F95" s="62"/>
      <c r="G95" s="62"/>
      <c r="H95" s="62"/>
      <c r="I95" s="62"/>
      <c r="J95" s="62"/>
      <c r="K95" s="62"/>
      <c r="L95" s="56"/>
    </row>
    <row r="96" spans="1:12" ht="15.75" thickBot="1">
      <c r="A96" s="8" t="s">
        <v>82</v>
      </c>
      <c r="B96" s="1">
        <v>2660</v>
      </c>
      <c r="C96" s="1">
        <v>247</v>
      </c>
      <c r="D96" s="1"/>
      <c r="E96" s="56">
        <f t="shared" si="42"/>
        <v>2152981.73</v>
      </c>
      <c r="F96" s="62">
        <f>'МЗ 2024'!F293+'МЗ 2024'!G293</f>
        <v>2152981.73</v>
      </c>
      <c r="G96" s="62"/>
      <c r="H96" s="62"/>
      <c r="I96" s="62"/>
      <c r="J96" s="62">
        <f>'МЗ 2025'!F299</f>
        <v>2152981.73</v>
      </c>
      <c r="K96" s="62">
        <f>'МЗ 2026'!F299</f>
        <v>2152981.73</v>
      </c>
      <c r="L96" s="56"/>
    </row>
    <row r="97" spans="1:12" ht="26.25" thickBot="1">
      <c r="A97" s="8" t="s">
        <v>83</v>
      </c>
      <c r="B97" s="1">
        <v>2700</v>
      </c>
      <c r="C97" s="1">
        <v>400</v>
      </c>
      <c r="D97" s="1"/>
      <c r="E97" s="56">
        <f t="shared" si="42"/>
        <v>0</v>
      </c>
      <c r="F97" s="62">
        <f t="shared" ref="F97:K97" si="44">F98+F100</f>
        <v>0</v>
      </c>
      <c r="G97" s="62">
        <f t="shared" si="44"/>
        <v>0</v>
      </c>
      <c r="H97" s="62">
        <f t="shared" si="44"/>
        <v>0</v>
      </c>
      <c r="I97" s="62">
        <f t="shared" si="44"/>
        <v>0</v>
      </c>
      <c r="J97" s="62">
        <f t="shared" si="44"/>
        <v>0</v>
      </c>
      <c r="K97" s="62">
        <f t="shared" si="44"/>
        <v>0</v>
      </c>
      <c r="L97" s="56"/>
    </row>
    <row r="98" spans="1:12">
      <c r="A98" s="13" t="s">
        <v>37</v>
      </c>
      <c r="B98" s="385">
        <v>2710</v>
      </c>
      <c r="C98" s="385">
        <v>406</v>
      </c>
      <c r="D98" s="385"/>
      <c r="E98" s="394">
        <f t="shared" ref="E98:E99" si="45">F98+G98+H98+I98</f>
        <v>0</v>
      </c>
      <c r="F98" s="396"/>
      <c r="G98" s="396"/>
      <c r="H98" s="396"/>
      <c r="I98" s="396"/>
      <c r="J98" s="396"/>
      <c r="K98" s="396"/>
      <c r="L98" s="394"/>
    </row>
    <row r="99" spans="1:12" ht="39" thickBot="1">
      <c r="A99" s="14" t="s">
        <v>84</v>
      </c>
      <c r="B99" s="387"/>
      <c r="C99" s="387"/>
      <c r="D99" s="387"/>
      <c r="E99" s="395">
        <f t="shared" si="45"/>
        <v>0</v>
      </c>
      <c r="F99" s="397"/>
      <c r="G99" s="397"/>
      <c r="H99" s="397"/>
      <c r="I99" s="397"/>
      <c r="J99" s="397"/>
      <c r="K99" s="397"/>
      <c r="L99" s="395"/>
    </row>
    <row r="100" spans="1:12" ht="39" thickBot="1">
      <c r="A100" s="14" t="s">
        <v>85</v>
      </c>
      <c r="B100" s="1">
        <v>2720</v>
      </c>
      <c r="C100" s="1">
        <v>407</v>
      </c>
      <c r="D100" s="1"/>
      <c r="E100" s="56">
        <f>F100+G100+H100+I100</f>
        <v>0</v>
      </c>
      <c r="F100" s="62"/>
      <c r="G100" s="62"/>
      <c r="H100" s="62"/>
      <c r="I100" s="62"/>
      <c r="J100" s="62"/>
      <c r="K100" s="62"/>
      <c r="L100" s="56"/>
    </row>
    <row r="101" spans="1:12" ht="15.75" thickBot="1">
      <c r="A101" s="4" t="s">
        <v>86</v>
      </c>
      <c r="B101" s="1">
        <v>3000</v>
      </c>
      <c r="C101" s="1">
        <v>100</v>
      </c>
      <c r="D101" s="1"/>
      <c r="E101" s="56">
        <f>F101+G101+H101+I101</f>
        <v>0</v>
      </c>
      <c r="F101" s="62">
        <f t="shared" ref="F101:K101" si="46">F102+F104+F105</f>
        <v>0</v>
      </c>
      <c r="G101" s="62">
        <f t="shared" si="46"/>
        <v>0</v>
      </c>
      <c r="H101" s="62">
        <f t="shared" si="46"/>
        <v>0</v>
      </c>
      <c r="I101" s="62">
        <f t="shared" si="46"/>
        <v>0</v>
      </c>
      <c r="J101" s="62">
        <f t="shared" si="46"/>
        <v>0</v>
      </c>
      <c r="K101" s="62">
        <f t="shared" si="46"/>
        <v>0</v>
      </c>
      <c r="L101" s="62" t="s">
        <v>34</v>
      </c>
    </row>
    <row r="102" spans="1:12">
      <c r="A102" s="11" t="s">
        <v>37</v>
      </c>
      <c r="B102" s="385">
        <v>3010</v>
      </c>
      <c r="C102" s="385"/>
      <c r="D102" s="385"/>
      <c r="E102" s="394">
        <f t="shared" ref="E102:E103" si="47">F102+G102+H102+I102</f>
        <v>0</v>
      </c>
      <c r="F102" s="396"/>
      <c r="G102" s="396"/>
      <c r="H102" s="396"/>
      <c r="I102" s="396"/>
      <c r="J102" s="396"/>
      <c r="K102" s="396"/>
      <c r="L102" s="396" t="s">
        <v>34</v>
      </c>
    </row>
    <row r="103" spans="1:12" ht="15.75" thickBot="1">
      <c r="A103" s="8" t="s">
        <v>87</v>
      </c>
      <c r="B103" s="387"/>
      <c r="C103" s="387"/>
      <c r="D103" s="387"/>
      <c r="E103" s="395">
        <f t="shared" si="47"/>
        <v>0</v>
      </c>
      <c r="F103" s="397"/>
      <c r="G103" s="397"/>
      <c r="H103" s="397"/>
      <c r="I103" s="397"/>
      <c r="J103" s="397"/>
      <c r="K103" s="397"/>
      <c r="L103" s="397"/>
    </row>
    <row r="104" spans="1:12" ht="15.75" thickBot="1">
      <c r="A104" s="8" t="s">
        <v>88</v>
      </c>
      <c r="B104" s="1">
        <v>3020</v>
      </c>
      <c r="C104" s="1"/>
      <c r="D104" s="1"/>
      <c r="E104" s="56">
        <f>F104+G104+H104+I104</f>
        <v>0</v>
      </c>
      <c r="F104" s="62"/>
      <c r="G104" s="62"/>
      <c r="H104" s="62"/>
      <c r="I104" s="62"/>
      <c r="J104" s="62"/>
      <c r="K104" s="62"/>
      <c r="L104" s="62" t="s">
        <v>34</v>
      </c>
    </row>
    <row r="105" spans="1:12" ht="15.75" thickBot="1">
      <c r="A105" s="8" t="s">
        <v>89</v>
      </c>
      <c r="B105" s="1">
        <v>3030</v>
      </c>
      <c r="C105" s="1"/>
      <c r="D105" s="1"/>
      <c r="E105" s="56">
        <f>F105+G105+H105+I105</f>
        <v>0</v>
      </c>
      <c r="F105" s="62"/>
      <c r="G105" s="62"/>
      <c r="H105" s="62"/>
      <c r="I105" s="62"/>
      <c r="J105" s="62"/>
      <c r="K105" s="62"/>
      <c r="L105" s="62" t="s">
        <v>34</v>
      </c>
    </row>
    <row r="106" spans="1:12" ht="15.75" thickBot="1">
      <c r="A106" s="4" t="s">
        <v>90</v>
      </c>
      <c r="B106" s="1">
        <v>4000</v>
      </c>
      <c r="C106" s="1" t="s">
        <v>34</v>
      </c>
      <c r="D106" s="1"/>
      <c r="E106" s="56">
        <f>F106+G106+H106+I106</f>
        <v>0</v>
      </c>
      <c r="F106" s="62">
        <f t="shared" ref="F106:K106" si="48">F107</f>
        <v>0</v>
      </c>
      <c r="G106" s="62">
        <f t="shared" si="48"/>
        <v>0</v>
      </c>
      <c r="H106" s="62">
        <f t="shared" si="48"/>
        <v>0</v>
      </c>
      <c r="I106" s="62">
        <f t="shared" si="48"/>
        <v>0</v>
      </c>
      <c r="J106" s="62">
        <f t="shared" si="48"/>
        <v>0</v>
      </c>
      <c r="K106" s="62">
        <f t="shared" si="48"/>
        <v>0</v>
      </c>
      <c r="L106" s="62" t="s">
        <v>34</v>
      </c>
    </row>
    <row r="107" spans="1:12">
      <c r="A107" s="11" t="s">
        <v>47</v>
      </c>
      <c r="B107" s="385">
        <v>4010</v>
      </c>
      <c r="C107" s="385">
        <v>610</v>
      </c>
      <c r="D107" s="385"/>
      <c r="E107" s="394">
        <f t="shared" ref="E107:E108" si="49">F107+G107+H107+I107</f>
        <v>0</v>
      </c>
      <c r="F107" s="396"/>
      <c r="G107" s="396"/>
      <c r="H107" s="396"/>
      <c r="I107" s="396"/>
      <c r="J107" s="396"/>
      <c r="K107" s="396"/>
      <c r="L107" s="396" t="s">
        <v>34</v>
      </c>
    </row>
    <row r="108" spans="1:12" ht="15.75" thickBot="1">
      <c r="A108" s="8" t="s">
        <v>91</v>
      </c>
      <c r="B108" s="387"/>
      <c r="C108" s="387"/>
      <c r="D108" s="387"/>
      <c r="E108" s="395">
        <f t="shared" si="49"/>
        <v>0</v>
      </c>
      <c r="F108" s="397"/>
      <c r="G108" s="397"/>
      <c r="H108" s="397"/>
      <c r="I108" s="397"/>
      <c r="J108" s="397"/>
      <c r="K108" s="397"/>
      <c r="L108" s="397"/>
    </row>
  </sheetData>
  <mergeCells count="172">
    <mergeCell ref="H107:H108"/>
    <mergeCell ref="I107:I108"/>
    <mergeCell ref="J107:J108"/>
    <mergeCell ref="K107:K108"/>
    <mergeCell ref="L107:L108"/>
    <mergeCell ref="B107:B108"/>
    <mergeCell ref="C107:C108"/>
    <mergeCell ref="D107:D108"/>
    <mergeCell ref="E107:E108"/>
    <mergeCell ref="F107:F108"/>
    <mergeCell ref="G107:G108"/>
    <mergeCell ref="G102:G103"/>
    <mergeCell ref="H102:H103"/>
    <mergeCell ref="I102:I103"/>
    <mergeCell ref="J102:J103"/>
    <mergeCell ref="K102:K103"/>
    <mergeCell ref="L102:L103"/>
    <mergeCell ref="H98:H99"/>
    <mergeCell ref="I98:I99"/>
    <mergeCell ref="J98:J99"/>
    <mergeCell ref="K98:K99"/>
    <mergeCell ref="L98:L99"/>
    <mergeCell ref="G98:G99"/>
    <mergeCell ref="B102:B103"/>
    <mergeCell ref="C102:C103"/>
    <mergeCell ref="D102:D103"/>
    <mergeCell ref="E102:E103"/>
    <mergeCell ref="F102:F103"/>
    <mergeCell ref="B98:B99"/>
    <mergeCell ref="C98:C99"/>
    <mergeCell ref="D98:D99"/>
    <mergeCell ref="E98:E99"/>
    <mergeCell ref="F98:F99"/>
    <mergeCell ref="G73:G74"/>
    <mergeCell ref="H73:H74"/>
    <mergeCell ref="I73:I74"/>
    <mergeCell ref="J73:J74"/>
    <mergeCell ref="K73:K74"/>
    <mergeCell ref="L73:L74"/>
    <mergeCell ref="H62:H63"/>
    <mergeCell ref="I62:I63"/>
    <mergeCell ref="J62:J63"/>
    <mergeCell ref="K62:K63"/>
    <mergeCell ref="L62:L63"/>
    <mergeCell ref="G62:G63"/>
    <mergeCell ref="B73:B74"/>
    <mergeCell ref="C73:C74"/>
    <mergeCell ref="D73:D74"/>
    <mergeCell ref="E73:E74"/>
    <mergeCell ref="F73:F74"/>
    <mergeCell ref="B62:B63"/>
    <mergeCell ref="C62:C63"/>
    <mergeCell ref="D62:D63"/>
    <mergeCell ref="E62:E63"/>
    <mergeCell ref="F62:F63"/>
    <mergeCell ref="G57:G58"/>
    <mergeCell ref="H57:H58"/>
    <mergeCell ref="I57:I58"/>
    <mergeCell ref="J57:J58"/>
    <mergeCell ref="K57:K58"/>
    <mergeCell ref="L57:L58"/>
    <mergeCell ref="H52:H53"/>
    <mergeCell ref="I52:I53"/>
    <mergeCell ref="J52:J53"/>
    <mergeCell ref="K52:K53"/>
    <mergeCell ref="L52:L53"/>
    <mergeCell ref="G52:G53"/>
    <mergeCell ref="B57:B58"/>
    <mergeCell ref="C57:C58"/>
    <mergeCell ref="D57:D58"/>
    <mergeCell ref="E57:E58"/>
    <mergeCell ref="F57:F58"/>
    <mergeCell ref="B52:B53"/>
    <mergeCell ref="C52:C53"/>
    <mergeCell ref="D52:D53"/>
    <mergeCell ref="E52:E53"/>
    <mergeCell ref="F52:F53"/>
    <mergeCell ref="H50:H51"/>
    <mergeCell ref="I50:I51"/>
    <mergeCell ref="J50:J51"/>
    <mergeCell ref="K50:K51"/>
    <mergeCell ref="L50:L51"/>
    <mergeCell ref="H47:H48"/>
    <mergeCell ref="I47:I48"/>
    <mergeCell ref="J47:J48"/>
    <mergeCell ref="K47:K48"/>
    <mergeCell ref="L47:L48"/>
    <mergeCell ref="G38:G39"/>
    <mergeCell ref="B50:B51"/>
    <mergeCell ref="C50:C51"/>
    <mergeCell ref="D50:D51"/>
    <mergeCell ref="E50:E51"/>
    <mergeCell ref="F50:F51"/>
    <mergeCell ref="B47:B48"/>
    <mergeCell ref="C47:C48"/>
    <mergeCell ref="D47:D48"/>
    <mergeCell ref="E47:E48"/>
    <mergeCell ref="F47:F48"/>
    <mergeCell ref="G50:G51"/>
    <mergeCell ref="G47:G48"/>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s>
  <hyperlinks>
    <hyperlink ref="C4" display="Код по бюджетной классификации Российской Федерации &lt;2&gt;"/>
    <hyperlink ref="D4" display="Аналитический код &lt;3&gt;"/>
    <hyperlink ref="A8" display="Остаток средств на начало текущего финансового года &lt;4&gt;"/>
    <hyperlink ref="A9" display="Остаток средств на конец текущего финансового года &lt;4&gt;"/>
    <hyperlink ref="A31" display="прочие поступления, всего &lt;5&gt;"/>
    <hyperlink ref="A72" display="расходы на закупку товаров, работ, услуг, всего &lt;6&gt;"/>
    <hyperlink ref="A101" display="Выплаты, уменьшающие доход, всего &lt;7&gt;"/>
    <hyperlink ref="A106" display="Прочие выплаты, всего &lt;8&gt;"/>
  </hyperlinks>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FE60"/>
  <sheetViews>
    <sheetView tabSelected="1" topLeftCell="A7" zoomScaleNormal="100" zoomScaleSheetLayoutView="110" workbookViewId="0">
      <selection activeCell="EO4" sqref="EO4:ER4"/>
    </sheetView>
  </sheetViews>
  <sheetFormatPr defaultColWidth="0.85546875" defaultRowHeight="11.25"/>
  <cols>
    <col min="1" max="60" width="0.85546875" style="33"/>
    <col min="61" max="61" width="0.85546875" style="33" customWidth="1"/>
    <col min="62" max="64" width="0.85546875" style="33"/>
    <col min="65" max="65" width="0.85546875" style="33" customWidth="1"/>
    <col min="66" max="75" width="0.85546875" style="33"/>
    <col min="76" max="77" width="0.85546875" style="33" customWidth="1"/>
    <col min="78" max="16384" width="0.85546875" style="33"/>
  </cols>
  <sheetData>
    <row r="1" spans="1:161" s="32" customFormat="1" ht="13.5" customHeight="1">
      <c r="B1" s="492" t="s">
        <v>175</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92"/>
      <c r="BN1" s="492"/>
      <c r="BO1" s="492"/>
      <c r="BP1" s="492"/>
      <c r="BQ1" s="492"/>
      <c r="BR1" s="492"/>
      <c r="BS1" s="492"/>
      <c r="BT1" s="492"/>
      <c r="BU1" s="492"/>
      <c r="BV1" s="492"/>
      <c r="BW1" s="492"/>
      <c r="BX1" s="492"/>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2"/>
      <c r="DE1" s="492"/>
      <c r="DF1" s="492"/>
      <c r="DG1" s="492"/>
      <c r="DH1" s="492"/>
      <c r="DI1" s="492"/>
      <c r="DJ1" s="492"/>
      <c r="DK1" s="492"/>
      <c r="DL1" s="492"/>
      <c r="DM1" s="492"/>
      <c r="DN1" s="492"/>
      <c r="DO1" s="492"/>
      <c r="DP1" s="492"/>
      <c r="DQ1" s="492"/>
      <c r="DR1" s="492"/>
      <c r="DS1" s="492"/>
      <c r="DT1" s="492"/>
      <c r="DU1" s="492"/>
      <c r="DV1" s="492"/>
      <c r="DW1" s="492"/>
      <c r="DX1" s="492"/>
      <c r="DY1" s="492"/>
      <c r="DZ1" s="492"/>
      <c r="EA1" s="492"/>
      <c r="EB1" s="492"/>
      <c r="EC1" s="492"/>
      <c r="ED1" s="492"/>
      <c r="EE1" s="492"/>
      <c r="EF1" s="492"/>
      <c r="EG1" s="492"/>
      <c r="EH1" s="492"/>
      <c r="EI1" s="492"/>
      <c r="EJ1" s="492"/>
      <c r="EK1" s="492"/>
      <c r="EL1" s="492"/>
      <c r="EM1" s="492"/>
      <c r="EN1" s="492"/>
      <c r="EO1" s="492"/>
      <c r="EP1" s="492"/>
      <c r="EQ1" s="492"/>
      <c r="ER1" s="492"/>
      <c r="ES1" s="492"/>
      <c r="ET1" s="492"/>
      <c r="EU1" s="492"/>
      <c r="EV1" s="492"/>
      <c r="EW1" s="492"/>
      <c r="EX1" s="492"/>
      <c r="EY1" s="492"/>
      <c r="EZ1" s="492"/>
      <c r="FA1" s="492"/>
      <c r="FB1" s="492"/>
      <c r="FC1" s="492"/>
      <c r="FD1" s="492"/>
    </row>
    <row r="3" spans="1:161" ht="11.25" customHeight="1">
      <c r="A3" s="489" t="s">
        <v>176</v>
      </c>
      <c r="B3" s="489"/>
      <c r="C3" s="489"/>
      <c r="D3" s="489"/>
      <c r="E3" s="489"/>
      <c r="F3" s="489"/>
      <c r="G3" s="489"/>
      <c r="H3" s="493"/>
      <c r="I3" s="497" t="s">
        <v>19</v>
      </c>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8"/>
      <c r="CN3" s="488" t="s">
        <v>177</v>
      </c>
      <c r="CO3" s="489"/>
      <c r="CP3" s="489"/>
      <c r="CQ3" s="489"/>
      <c r="CR3" s="489"/>
      <c r="CS3" s="489"/>
      <c r="CT3" s="489"/>
      <c r="CU3" s="493"/>
      <c r="CV3" s="488" t="s">
        <v>178</v>
      </c>
      <c r="CW3" s="489"/>
      <c r="CX3" s="489"/>
      <c r="CY3" s="489"/>
      <c r="CZ3" s="489"/>
      <c r="DA3" s="489"/>
      <c r="DB3" s="489"/>
      <c r="DC3" s="489"/>
      <c r="DD3" s="489"/>
      <c r="DE3" s="493"/>
      <c r="DF3" s="504" t="s">
        <v>23</v>
      </c>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row>
    <row r="4" spans="1:161" ht="11.25" customHeight="1">
      <c r="A4" s="494"/>
      <c r="B4" s="494"/>
      <c r="C4" s="494"/>
      <c r="D4" s="494"/>
      <c r="E4" s="494"/>
      <c r="F4" s="494"/>
      <c r="G4" s="494"/>
      <c r="H4" s="495"/>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c r="BR4" s="499"/>
      <c r="BS4" s="499"/>
      <c r="BT4" s="499"/>
      <c r="BU4" s="499"/>
      <c r="BV4" s="499"/>
      <c r="BW4" s="499"/>
      <c r="BX4" s="499"/>
      <c r="BY4" s="499"/>
      <c r="BZ4" s="499"/>
      <c r="CA4" s="499"/>
      <c r="CB4" s="499"/>
      <c r="CC4" s="499"/>
      <c r="CD4" s="499"/>
      <c r="CE4" s="499"/>
      <c r="CF4" s="499"/>
      <c r="CG4" s="499"/>
      <c r="CH4" s="499"/>
      <c r="CI4" s="499"/>
      <c r="CJ4" s="499"/>
      <c r="CK4" s="499"/>
      <c r="CL4" s="499"/>
      <c r="CM4" s="500"/>
      <c r="CN4" s="503"/>
      <c r="CO4" s="494"/>
      <c r="CP4" s="494"/>
      <c r="CQ4" s="494"/>
      <c r="CR4" s="494"/>
      <c r="CS4" s="494"/>
      <c r="CT4" s="494"/>
      <c r="CU4" s="495"/>
      <c r="CV4" s="503"/>
      <c r="CW4" s="494"/>
      <c r="CX4" s="494"/>
      <c r="CY4" s="494"/>
      <c r="CZ4" s="494"/>
      <c r="DA4" s="494"/>
      <c r="DB4" s="494"/>
      <c r="DC4" s="494"/>
      <c r="DD4" s="494"/>
      <c r="DE4" s="495"/>
      <c r="DF4" s="486" t="s">
        <v>179</v>
      </c>
      <c r="DG4" s="487"/>
      <c r="DH4" s="487"/>
      <c r="DI4" s="487"/>
      <c r="DJ4" s="487"/>
      <c r="DK4" s="487"/>
      <c r="DL4" s="483" t="s">
        <v>234</v>
      </c>
      <c r="DM4" s="483"/>
      <c r="DN4" s="483"/>
      <c r="DO4" s="484" t="s">
        <v>173</v>
      </c>
      <c r="DP4" s="484"/>
      <c r="DQ4" s="484"/>
      <c r="DR4" s="485"/>
      <c r="DS4" s="486" t="s">
        <v>179</v>
      </c>
      <c r="DT4" s="487"/>
      <c r="DU4" s="487"/>
      <c r="DV4" s="487"/>
      <c r="DW4" s="487"/>
      <c r="DX4" s="487"/>
      <c r="DY4" s="483" t="s">
        <v>526</v>
      </c>
      <c r="DZ4" s="483"/>
      <c r="EA4" s="483"/>
      <c r="EB4" s="484" t="s">
        <v>173</v>
      </c>
      <c r="EC4" s="484"/>
      <c r="ED4" s="484"/>
      <c r="EE4" s="485"/>
      <c r="EF4" s="486" t="s">
        <v>179</v>
      </c>
      <c r="EG4" s="487"/>
      <c r="EH4" s="487"/>
      <c r="EI4" s="487"/>
      <c r="EJ4" s="487"/>
      <c r="EK4" s="487"/>
      <c r="EL4" s="483" t="s">
        <v>527</v>
      </c>
      <c r="EM4" s="483"/>
      <c r="EN4" s="483"/>
      <c r="EO4" s="484" t="s">
        <v>173</v>
      </c>
      <c r="EP4" s="484"/>
      <c r="EQ4" s="484"/>
      <c r="ER4" s="485"/>
      <c r="ES4" s="488" t="s">
        <v>25</v>
      </c>
      <c r="ET4" s="489"/>
      <c r="EU4" s="489"/>
      <c r="EV4" s="489"/>
      <c r="EW4" s="489"/>
      <c r="EX4" s="489"/>
      <c r="EY4" s="489"/>
      <c r="EZ4" s="489"/>
      <c r="FA4" s="489"/>
      <c r="FB4" s="489"/>
      <c r="FC4" s="489"/>
      <c r="FD4" s="489"/>
      <c r="FE4" s="489"/>
    </row>
    <row r="5" spans="1:161" ht="39" customHeight="1">
      <c r="A5" s="491"/>
      <c r="B5" s="491"/>
      <c r="C5" s="491"/>
      <c r="D5" s="491"/>
      <c r="E5" s="491"/>
      <c r="F5" s="491"/>
      <c r="G5" s="491"/>
      <c r="H5" s="496"/>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2"/>
      <c r="CN5" s="490"/>
      <c r="CO5" s="491"/>
      <c r="CP5" s="491"/>
      <c r="CQ5" s="491"/>
      <c r="CR5" s="491"/>
      <c r="CS5" s="491"/>
      <c r="CT5" s="491"/>
      <c r="CU5" s="496"/>
      <c r="CV5" s="490"/>
      <c r="CW5" s="491"/>
      <c r="CX5" s="491"/>
      <c r="CY5" s="491"/>
      <c r="CZ5" s="491"/>
      <c r="DA5" s="491"/>
      <c r="DB5" s="491"/>
      <c r="DC5" s="491"/>
      <c r="DD5" s="491"/>
      <c r="DE5" s="496"/>
      <c r="DF5" s="506" t="s">
        <v>180</v>
      </c>
      <c r="DG5" s="507"/>
      <c r="DH5" s="507"/>
      <c r="DI5" s="507"/>
      <c r="DJ5" s="507"/>
      <c r="DK5" s="507"/>
      <c r="DL5" s="507"/>
      <c r="DM5" s="507"/>
      <c r="DN5" s="507"/>
      <c r="DO5" s="507"/>
      <c r="DP5" s="507"/>
      <c r="DQ5" s="507"/>
      <c r="DR5" s="508"/>
      <c r="DS5" s="506" t="s">
        <v>181</v>
      </c>
      <c r="DT5" s="507"/>
      <c r="DU5" s="507"/>
      <c r="DV5" s="507"/>
      <c r="DW5" s="507"/>
      <c r="DX5" s="507"/>
      <c r="DY5" s="507"/>
      <c r="DZ5" s="507"/>
      <c r="EA5" s="507"/>
      <c r="EB5" s="507"/>
      <c r="EC5" s="507"/>
      <c r="ED5" s="507"/>
      <c r="EE5" s="508"/>
      <c r="EF5" s="506" t="s">
        <v>182</v>
      </c>
      <c r="EG5" s="507"/>
      <c r="EH5" s="507"/>
      <c r="EI5" s="507"/>
      <c r="EJ5" s="507"/>
      <c r="EK5" s="507"/>
      <c r="EL5" s="507"/>
      <c r="EM5" s="507"/>
      <c r="EN5" s="507"/>
      <c r="EO5" s="507"/>
      <c r="EP5" s="507"/>
      <c r="EQ5" s="507"/>
      <c r="ER5" s="508"/>
      <c r="ES5" s="490"/>
      <c r="ET5" s="491"/>
      <c r="EU5" s="491"/>
      <c r="EV5" s="491"/>
      <c r="EW5" s="491"/>
      <c r="EX5" s="491"/>
      <c r="EY5" s="491"/>
      <c r="EZ5" s="491"/>
      <c r="FA5" s="491"/>
      <c r="FB5" s="491"/>
      <c r="FC5" s="491"/>
      <c r="FD5" s="491"/>
      <c r="FE5" s="491"/>
    </row>
    <row r="6" spans="1:161" ht="12" thickBot="1">
      <c r="A6" s="468" t="s">
        <v>183</v>
      </c>
      <c r="B6" s="468"/>
      <c r="C6" s="468"/>
      <c r="D6" s="468"/>
      <c r="E6" s="468"/>
      <c r="F6" s="468"/>
      <c r="G6" s="468"/>
      <c r="H6" s="469"/>
      <c r="I6" s="468" t="s">
        <v>184</v>
      </c>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8"/>
      <c r="BR6" s="468"/>
      <c r="BS6" s="468"/>
      <c r="BT6" s="468"/>
      <c r="BU6" s="468"/>
      <c r="BV6" s="468"/>
      <c r="BW6" s="468"/>
      <c r="BX6" s="468"/>
      <c r="BY6" s="468"/>
      <c r="BZ6" s="468"/>
      <c r="CA6" s="468"/>
      <c r="CB6" s="468"/>
      <c r="CC6" s="468"/>
      <c r="CD6" s="468"/>
      <c r="CE6" s="468"/>
      <c r="CF6" s="468"/>
      <c r="CG6" s="468"/>
      <c r="CH6" s="468"/>
      <c r="CI6" s="468"/>
      <c r="CJ6" s="468"/>
      <c r="CK6" s="468"/>
      <c r="CL6" s="468"/>
      <c r="CM6" s="469"/>
      <c r="CN6" s="470" t="s">
        <v>185</v>
      </c>
      <c r="CO6" s="471"/>
      <c r="CP6" s="471"/>
      <c r="CQ6" s="471"/>
      <c r="CR6" s="471"/>
      <c r="CS6" s="471"/>
      <c r="CT6" s="471"/>
      <c r="CU6" s="472"/>
      <c r="CV6" s="470" t="s">
        <v>186</v>
      </c>
      <c r="CW6" s="471"/>
      <c r="CX6" s="471"/>
      <c r="CY6" s="471"/>
      <c r="CZ6" s="471"/>
      <c r="DA6" s="471"/>
      <c r="DB6" s="471"/>
      <c r="DC6" s="471"/>
      <c r="DD6" s="471"/>
      <c r="DE6" s="472"/>
      <c r="DF6" s="470" t="s">
        <v>187</v>
      </c>
      <c r="DG6" s="471"/>
      <c r="DH6" s="471"/>
      <c r="DI6" s="471"/>
      <c r="DJ6" s="471"/>
      <c r="DK6" s="471"/>
      <c r="DL6" s="471"/>
      <c r="DM6" s="471"/>
      <c r="DN6" s="471"/>
      <c r="DO6" s="471"/>
      <c r="DP6" s="471"/>
      <c r="DQ6" s="471"/>
      <c r="DR6" s="472"/>
      <c r="DS6" s="470" t="s">
        <v>188</v>
      </c>
      <c r="DT6" s="471"/>
      <c r="DU6" s="471"/>
      <c r="DV6" s="471"/>
      <c r="DW6" s="471"/>
      <c r="DX6" s="471"/>
      <c r="DY6" s="471"/>
      <c r="DZ6" s="471"/>
      <c r="EA6" s="471"/>
      <c r="EB6" s="471"/>
      <c r="EC6" s="471"/>
      <c r="ED6" s="471"/>
      <c r="EE6" s="472"/>
      <c r="EF6" s="470" t="s">
        <v>189</v>
      </c>
      <c r="EG6" s="471"/>
      <c r="EH6" s="471"/>
      <c r="EI6" s="471"/>
      <c r="EJ6" s="471"/>
      <c r="EK6" s="471"/>
      <c r="EL6" s="471"/>
      <c r="EM6" s="471"/>
      <c r="EN6" s="471"/>
      <c r="EO6" s="471"/>
      <c r="EP6" s="471"/>
      <c r="EQ6" s="471"/>
      <c r="ER6" s="472"/>
      <c r="ES6" s="470" t="s">
        <v>190</v>
      </c>
      <c r="ET6" s="471"/>
      <c r="EU6" s="471"/>
      <c r="EV6" s="471"/>
      <c r="EW6" s="471"/>
      <c r="EX6" s="471"/>
      <c r="EY6" s="471"/>
      <c r="EZ6" s="471"/>
      <c r="FA6" s="471"/>
      <c r="FB6" s="471"/>
      <c r="FC6" s="471"/>
      <c r="FD6" s="471"/>
      <c r="FE6" s="471"/>
    </row>
    <row r="7" spans="1:161" ht="12.75" customHeight="1">
      <c r="A7" s="473">
        <v>1</v>
      </c>
      <c r="B7" s="473"/>
      <c r="C7" s="473"/>
      <c r="D7" s="473"/>
      <c r="E7" s="473"/>
      <c r="F7" s="473"/>
      <c r="G7" s="473"/>
      <c r="H7" s="474"/>
      <c r="I7" s="475" t="s">
        <v>191</v>
      </c>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7" t="s">
        <v>192</v>
      </c>
      <c r="CO7" s="478"/>
      <c r="CP7" s="478"/>
      <c r="CQ7" s="478"/>
      <c r="CR7" s="478"/>
      <c r="CS7" s="478"/>
      <c r="CT7" s="478"/>
      <c r="CU7" s="479"/>
      <c r="CV7" s="480" t="s">
        <v>34</v>
      </c>
      <c r="CW7" s="481"/>
      <c r="CX7" s="481"/>
      <c r="CY7" s="481"/>
      <c r="CZ7" s="481"/>
      <c r="DA7" s="481"/>
      <c r="DB7" s="481"/>
      <c r="DC7" s="481"/>
      <c r="DD7" s="481"/>
      <c r="DE7" s="482"/>
      <c r="DF7" s="404">
        <f>DF8+DF9+DF10+DF11</f>
        <v>9270500</v>
      </c>
      <c r="DG7" s="404"/>
      <c r="DH7" s="404"/>
      <c r="DI7" s="404"/>
      <c r="DJ7" s="404"/>
      <c r="DK7" s="404"/>
      <c r="DL7" s="404"/>
      <c r="DM7" s="404"/>
      <c r="DN7" s="404"/>
      <c r="DO7" s="404"/>
      <c r="DP7" s="404"/>
      <c r="DQ7" s="404"/>
      <c r="DR7" s="404"/>
      <c r="DS7" s="404">
        <f t="shared" ref="DS7" si="0">DS8+DS9+DS10+DS11</f>
        <v>7714400</v>
      </c>
      <c r="DT7" s="404"/>
      <c r="DU7" s="404"/>
      <c r="DV7" s="404"/>
      <c r="DW7" s="404"/>
      <c r="DX7" s="404"/>
      <c r="DY7" s="404"/>
      <c r="DZ7" s="404"/>
      <c r="EA7" s="404"/>
      <c r="EB7" s="404"/>
      <c r="EC7" s="404"/>
      <c r="ED7" s="404"/>
      <c r="EE7" s="404"/>
      <c r="EF7" s="404">
        <f t="shared" ref="EF7" si="1">EF8+EF9+EF10+EF11</f>
        <v>8424400</v>
      </c>
      <c r="EG7" s="404"/>
      <c r="EH7" s="404"/>
      <c r="EI7" s="404"/>
      <c r="EJ7" s="404"/>
      <c r="EK7" s="404"/>
      <c r="EL7" s="404"/>
      <c r="EM7" s="404"/>
      <c r="EN7" s="404"/>
      <c r="EO7" s="404"/>
      <c r="EP7" s="404"/>
      <c r="EQ7" s="404"/>
      <c r="ER7" s="404"/>
      <c r="ES7" s="404"/>
      <c r="ET7" s="404"/>
      <c r="EU7" s="404"/>
      <c r="EV7" s="404"/>
      <c r="EW7" s="404"/>
      <c r="EX7" s="404"/>
      <c r="EY7" s="404"/>
      <c r="EZ7" s="404"/>
      <c r="FA7" s="404"/>
      <c r="FB7" s="404"/>
      <c r="FC7" s="404"/>
      <c r="FD7" s="404"/>
      <c r="FE7" s="404"/>
    </row>
    <row r="8" spans="1:161" ht="90" customHeight="1">
      <c r="A8" s="455" t="s">
        <v>110</v>
      </c>
      <c r="B8" s="455"/>
      <c r="C8" s="455"/>
      <c r="D8" s="455"/>
      <c r="E8" s="455"/>
      <c r="F8" s="455"/>
      <c r="G8" s="455"/>
      <c r="H8" s="456"/>
      <c r="I8" s="466" t="s">
        <v>193</v>
      </c>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c r="CB8" s="467"/>
      <c r="CC8" s="467"/>
      <c r="CD8" s="467"/>
      <c r="CE8" s="467"/>
      <c r="CF8" s="467"/>
      <c r="CG8" s="467"/>
      <c r="CH8" s="467"/>
      <c r="CI8" s="467"/>
      <c r="CJ8" s="467"/>
      <c r="CK8" s="467"/>
      <c r="CL8" s="467"/>
      <c r="CM8" s="467"/>
      <c r="CN8" s="459" t="s">
        <v>194</v>
      </c>
      <c r="CO8" s="455"/>
      <c r="CP8" s="455"/>
      <c r="CQ8" s="455"/>
      <c r="CR8" s="455"/>
      <c r="CS8" s="455"/>
      <c r="CT8" s="455"/>
      <c r="CU8" s="456"/>
      <c r="CV8" s="460" t="s">
        <v>34</v>
      </c>
      <c r="CW8" s="455"/>
      <c r="CX8" s="455"/>
      <c r="CY8" s="455"/>
      <c r="CZ8" s="455"/>
      <c r="DA8" s="455"/>
      <c r="DB8" s="455"/>
      <c r="DC8" s="455"/>
      <c r="DD8" s="455"/>
      <c r="DE8" s="456"/>
      <c r="DF8" s="404"/>
      <c r="DG8" s="404"/>
      <c r="DH8" s="404"/>
      <c r="DI8" s="404"/>
      <c r="DJ8" s="404"/>
      <c r="DK8" s="404"/>
      <c r="DL8" s="404"/>
      <c r="DM8" s="404"/>
      <c r="DN8" s="404"/>
      <c r="DO8" s="404"/>
      <c r="DP8" s="404"/>
      <c r="DQ8" s="404"/>
      <c r="DR8" s="404"/>
      <c r="DS8" s="404"/>
      <c r="DT8" s="404"/>
      <c r="DU8" s="404"/>
      <c r="DV8" s="404"/>
      <c r="DW8" s="404"/>
      <c r="DX8" s="404"/>
      <c r="DY8" s="404"/>
      <c r="DZ8" s="404"/>
      <c r="EA8" s="404"/>
      <c r="EB8" s="404"/>
      <c r="EC8" s="404"/>
      <c r="ED8" s="404"/>
      <c r="EE8" s="404"/>
      <c r="EF8" s="404"/>
      <c r="EG8" s="404"/>
      <c r="EH8" s="404"/>
      <c r="EI8" s="404"/>
      <c r="EJ8" s="404"/>
      <c r="EK8" s="404"/>
      <c r="EL8" s="404"/>
      <c r="EM8" s="404"/>
      <c r="EN8" s="404"/>
      <c r="EO8" s="404"/>
      <c r="EP8" s="404"/>
      <c r="EQ8" s="404"/>
      <c r="ER8" s="404"/>
      <c r="ES8" s="404"/>
      <c r="ET8" s="404"/>
      <c r="EU8" s="404"/>
      <c r="EV8" s="404"/>
      <c r="EW8" s="404"/>
      <c r="EX8" s="404"/>
      <c r="EY8" s="404"/>
      <c r="EZ8" s="404"/>
      <c r="FA8" s="404"/>
      <c r="FB8" s="404"/>
      <c r="FC8" s="404"/>
      <c r="FD8" s="404"/>
      <c r="FE8" s="404"/>
    </row>
    <row r="9" spans="1:161" ht="24" customHeight="1">
      <c r="A9" s="455" t="s">
        <v>111</v>
      </c>
      <c r="B9" s="455"/>
      <c r="C9" s="455"/>
      <c r="D9" s="455"/>
      <c r="E9" s="455"/>
      <c r="F9" s="455"/>
      <c r="G9" s="455"/>
      <c r="H9" s="456"/>
      <c r="I9" s="466" t="s">
        <v>195</v>
      </c>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7"/>
      <c r="AY9" s="467"/>
      <c r="AZ9" s="467"/>
      <c r="BA9" s="467"/>
      <c r="BB9" s="467"/>
      <c r="BC9" s="467"/>
      <c r="BD9" s="467"/>
      <c r="BE9" s="467"/>
      <c r="BF9" s="467"/>
      <c r="BG9" s="467"/>
      <c r="BH9" s="467"/>
      <c r="BI9" s="467"/>
      <c r="BJ9" s="467"/>
      <c r="BK9" s="467"/>
      <c r="BL9" s="467"/>
      <c r="BM9" s="467"/>
      <c r="BN9" s="467"/>
      <c r="BO9" s="467"/>
      <c r="BP9" s="467"/>
      <c r="BQ9" s="467"/>
      <c r="BR9" s="467"/>
      <c r="BS9" s="467"/>
      <c r="BT9" s="467"/>
      <c r="BU9" s="467"/>
      <c r="BV9" s="467"/>
      <c r="BW9" s="467"/>
      <c r="BX9" s="467"/>
      <c r="BY9" s="467"/>
      <c r="BZ9" s="467"/>
      <c r="CA9" s="467"/>
      <c r="CB9" s="467"/>
      <c r="CC9" s="467"/>
      <c r="CD9" s="467"/>
      <c r="CE9" s="467"/>
      <c r="CF9" s="467"/>
      <c r="CG9" s="467"/>
      <c r="CH9" s="467"/>
      <c r="CI9" s="467"/>
      <c r="CJ9" s="467"/>
      <c r="CK9" s="467"/>
      <c r="CL9" s="467"/>
      <c r="CM9" s="467"/>
      <c r="CN9" s="459" t="s">
        <v>196</v>
      </c>
      <c r="CO9" s="455"/>
      <c r="CP9" s="455"/>
      <c r="CQ9" s="455"/>
      <c r="CR9" s="455"/>
      <c r="CS9" s="455"/>
      <c r="CT9" s="455"/>
      <c r="CU9" s="456"/>
      <c r="CV9" s="460" t="s">
        <v>34</v>
      </c>
      <c r="CW9" s="455"/>
      <c r="CX9" s="455"/>
      <c r="CY9" s="455"/>
      <c r="CZ9" s="455"/>
      <c r="DA9" s="455"/>
      <c r="DB9" s="455"/>
      <c r="DC9" s="455"/>
      <c r="DD9" s="455"/>
      <c r="DE9" s="456"/>
      <c r="DF9" s="404"/>
      <c r="DG9" s="404"/>
      <c r="DH9" s="404"/>
      <c r="DI9" s="404"/>
      <c r="DJ9" s="404"/>
      <c r="DK9" s="404"/>
      <c r="DL9" s="404"/>
      <c r="DM9" s="404"/>
      <c r="DN9" s="404"/>
      <c r="DO9" s="404"/>
      <c r="DP9" s="404"/>
      <c r="DQ9" s="404"/>
      <c r="DR9" s="404"/>
      <c r="DS9" s="404"/>
      <c r="DT9" s="404"/>
      <c r="DU9" s="404"/>
      <c r="DV9" s="404"/>
      <c r="DW9" s="404"/>
      <c r="DX9" s="404"/>
      <c r="DY9" s="404"/>
      <c r="DZ9" s="404"/>
      <c r="EA9" s="404"/>
      <c r="EB9" s="404"/>
      <c r="EC9" s="404"/>
      <c r="ED9" s="404"/>
      <c r="EE9" s="404"/>
      <c r="EF9" s="404"/>
      <c r="EG9" s="404"/>
      <c r="EH9" s="404"/>
      <c r="EI9" s="404"/>
      <c r="EJ9" s="404"/>
      <c r="EK9" s="404"/>
      <c r="EL9" s="404"/>
      <c r="EM9" s="404"/>
      <c r="EN9" s="404"/>
      <c r="EO9" s="404"/>
      <c r="EP9" s="404"/>
      <c r="EQ9" s="404"/>
      <c r="ER9" s="404"/>
      <c r="ES9" s="404"/>
      <c r="ET9" s="404"/>
      <c r="EU9" s="404"/>
      <c r="EV9" s="404"/>
      <c r="EW9" s="404"/>
      <c r="EX9" s="404"/>
      <c r="EY9" s="404"/>
      <c r="EZ9" s="404"/>
      <c r="FA9" s="404"/>
      <c r="FB9" s="404"/>
      <c r="FC9" s="404"/>
      <c r="FD9" s="404"/>
      <c r="FE9" s="404"/>
    </row>
    <row r="10" spans="1:161" ht="24" customHeight="1">
      <c r="A10" s="455" t="s">
        <v>112</v>
      </c>
      <c r="B10" s="455"/>
      <c r="C10" s="455"/>
      <c r="D10" s="455"/>
      <c r="E10" s="455"/>
      <c r="F10" s="455"/>
      <c r="G10" s="455"/>
      <c r="H10" s="456"/>
      <c r="I10" s="466" t="s">
        <v>197</v>
      </c>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7"/>
      <c r="BV10" s="467"/>
      <c r="BW10" s="467"/>
      <c r="BX10" s="467"/>
      <c r="BY10" s="467"/>
      <c r="BZ10" s="467"/>
      <c r="CA10" s="467"/>
      <c r="CB10" s="467"/>
      <c r="CC10" s="467"/>
      <c r="CD10" s="467"/>
      <c r="CE10" s="467"/>
      <c r="CF10" s="467"/>
      <c r="CG10" s="467"/>
      <c r="CH10" s="467"/>
      <c r="CI10" s="467"/>
      <c r="CJ10" s="467"/>
      <c r="CK10" s="467"/>
      <c r="CL10" s="467"/>
      <c r="CM10" s="467"/>
      <c r="CN10" s="459" t="s">
        <v>198</v>
      </c>
      <c r="CO10" s="455"/>
      <c r="CP10" s="455"/>
      <c r="CQ10" s="455"/>
      <c r="CR10" s="455"/>
      <c r="CS10" s="455"/>
      <c r="CT10" s="455"/>
      <c r="CU10" s="456"/>
      <c r="CV10" s="460" t="s">
        <v>34</v>
      </c>
      <c r="CW10" s="455"/>
      <c r="CX10" s="455"/>
      <c r="CY10" s="455"/>
      <c r="CZ10" s="455"/>
      <c r="DA10" s="455"/>
      <c r="DB10" s="455"/>
      <c r="DC10" s="455"/>
      <c r="DD10" s="455"/>
      <c r="DE10" s="456"/>
      <c r="DF10" s="404"/>
      <c r="DG10" s="404"/>
      <c r="DH10" s="404"/>
      <c r="DI10" s="404"/>
      <c r="DJ10" s="404"/>
      <c r="DK10" s="404"/>
      <c r="DL10" s="404"/>
      <c r="DM10" s="404"/>
      <c r="DN10" s="404"/>
      <c r="DO10" s="404"/>
      <c r="DP10" s="404"/>
      <c r="DQ10" s="404"/>
      <c r="DR10" s="404"/>
      <c r="DS10" s="404"/>
      <c r="DT10" s="404"/>
      <c r="DU10" s="404"/>
      <c r="DV10" s="404"/>
      <c r="DW10" s="404"/>
      <c r="DX10" s="404"/>
      <c r="DY10" s="404"/>
      <c r="DZ10" s="404"/>
      <c r="EA10" s="404"/>
      <c r="EB10" s="404"/>
      <c r="EC10" s="404"/>
      <c r="ED10" s="404"/>
      <c r="EE10" s="404"/>
      <c r="EF10" s="404"/>
      <c r="EG10" s="404"/>
      <c r="EH10" s="404"/>
      <c r="EI10" s="404"/>
      <c r="EJ10" s="404"/>
      <c r="EK10" s="404"/>
      <c r="EL10" s="404"/>
      <c r="EM10" s="404"/>
      <c r="EN10" s="404"/>
      <c r="EO10" s="404"/>
      <c r="EP10" s="404"/>
      <c r="EQ10" s="404"/>
      <c r="ER10" s="404"/>
      <c r="ES10" s="404"/>
      <c r="ET10" s="404"/>
      <c r="EU10" s="404"/>
      <c r="EV10" s="404"/>
      <c r="EW10" s="404"/>
      <c r="EX10" s="404"/>
      <c r="EY10" s="404"/>
      <c r="EZ10" s="404"/>
      <c r="FA10" s="404"/>
      <c r="FB10" s="404"/>
      <c r="FC10" s="404"/>
      <c r="FD10" s="404"/>
      <c r="FE10" s="404"/>
    </row>
    <row r="11" spans="1:161" ht="24" customHeight="1">
      <c r="A11" s="455" t="s">
        <v>113</v>
      </c>
      <c r="B11" s="455"/>
      <c r="C11" s="455"/>
      <c r="D11" s="455"/>
      <c r="E11" s="455"/>
      <c r="F11" s="455"/>
      <c r="G11" s="455"/>
      <c r="H11" s="456"/>
      <c r="I11" s="466" t="s">
        <v>199</v>
      </c>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7"/>
      <c r="BQ11" s="467"/>
      <c r="BR11" s="467"/>
      <c r="BS11" s="467"/>
      <c r="BT11" s="467"/>
      <c r="BU11" s="467"/>
      <c r="BV11" s="467"/>
      <c r="BW11" s="467"/>
      <c r="BX11" s="467"/>
      <c r="BY11" s="467"/>
      <c r="BZ11" s="467"/>
      <c r="CA11" s="467"/>
      <c r="CB11" s="467"/>
      <c r="CC11" s="467"/>
      <c r="CD11" s="467"/>
      <c r="CE11" s="467"/>
      <c r="CF11" s="467"/>
      <c r="CG11" s="467"/>
      <c r="CH11" s="467"/>
      <c r="CI11" s="467"/>
      <c r="CJ11" s="467"/>
      <c r="CK11" s="467"/>
      <c r="CL11" s="467"/>
      <c r="CM11" s="467"/>
      <c r="CN11" s="459" t="s">
        <v>200</v>
      </c>
      <c r="CO11" s="455"/>
      <c r="CP11" s="455"/>
      <c r="CQ11" s="455"/>
      <c r="CR11" s="455"/>
      <c r="CS11" s="455"/>
      <c r="CT11" s="455"/>
      <c r="CU11" s="456"/>
      <c r="CV11" s="460" t="s">
        <v>34</v>
      </c>
      <c r="CW11" s="455"/>
      <c r="CX11" s="455"/>
      <c r="CY11" s="455"/>
      <c r="CZ11" s="455"/>
      <c r="DA11" s="455"/>
      <c r="DB11" s="455"/>
      <c r="DC11" s="455"/>
      <c r="DD11" s="455"/>
      <c r="DE11" s="456"/>
      <c r="DF11" s="404">
        <f>DF12+DF15+DF18+DF19+DF22</f>
        <v>9270500</v>
      </c>
      <c r="DG11" s="404"/>
      <c r="DH11" s="404"/>
      <c r="DI11" s="404"/>
      <c r="DJ11" s="404"/>
      <c r="DK11" s="404"/>
      <c r="DL11" s="404"/>
      <c r="DM11" s="404"/>
      <c r="DN11" s="404"/>
      <c r="DO11" s="404"/>
      <c r="DP11" s="404"/>
      <c r="DQ11" s="404"/>
      <c r="DR11" s="404"/>
      <c r="DS11" s="404">
        <f t="shared" ref="DS11" si="2">DS12+DS15+DS18+DS19+DS22</f>
        <v>7714400</v>
      </c>
      <c r="DT11" s="404"/>
      <c r="DU11" s="404"/>
      <c r="DV11" s="404"/>
      <c r="DW11" s="404"/>
      <c r="DX11" s="404"/>
      <c r="DY11" s="404"/>
      <c r="DZ11" s="404"/>
      <c r="EA11" s="404"/>
      <c r="EB11" s="404"/>
      <c r="EC11" s="404"/>
      <c r="ED11" s="404"/>
      <c r="EE11" s="404"/>
      <c r="EF11" s="404">
        <f t="shared" ref="EF11" si="3">EF12+EF15+EF18+EF19+EF22</f>
        <v>8424400</v>
      </c>
      <c r="EG11" s="404"/>
      <c r="EH11" s="404"/>
      <c r="EI11" s="404"/>
      <c r="EJ11" s="404"/>
      <c r="EK11" s="404"/>
      <c r="EL11" s="404"/>
      <c r="EM11" s="404"/>
      <c r="EN11" s="404"/>
      <c r="EO11" s="404"/>
      <c r="EP11" s="404"/>
      <c r="EQ11" s="404"/>
      <c r="ER11" s="404"/>
      <c r="ES11" s="404"/>
      <c r="ET11" s="404"/>
      <c r="EU11" s="404"/>
      <c r="EV11" s="404"/>
      <c r="EW11" s="404"/>
      <c r="EX11" s="404"/>
      <c r="EY11" s="404"/>
      <c r="EZ11" s="404"/>
      <c r="FA11" s="404"/>
      <c r="FB11" s="404"/>
      <c r="FC11" s="404"/>
      <c r="FD11" s="404"/>
      <c r="FE11" s="404"/>
    </row>
    <row r="12" spans="1:161" ht="23.25" customHeight="1">
      <c r="A12" s="455" t="s">
        <v>114</v>
      </c>
      <c r="B12" s="455"/>
      <c r="C12" s="455"/>
      <c r="D12" s="455"/>
      <c r="E12" s="455"/>
      <c r="F12" s="455"/>
      <c r="G12" s="455"/>
      <c r="H12" s="456"/>
      <c r="I12" s="461" t="s">
        <v>201</v>
      </c>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59" t="s">
        <v>202</v>
      </c>
      <c r="CO12" s="455"/>
      <c r="CP12" s="455"/>
      <c r="CQ12" s="455"/>
      <c r="CR12" s="455"/>
      <c r="CS12" s="455"/>
      <c r="CT12" s="455"/>
      <c r="CU12" s="456"/>
      <c r="CV12" s="460" t="s">
        <v>34</v>
      </c>
      <c r="CW12" s="455"/>
      <c r="CX12" s="455"/>
      <c r="CY12" s="455"/>
      <c r="CZ12" s="455"/>
      <c r="DA12" s="455"/>
      <c r="DB12" s="455"/>
      <c r="DC12" s="455"/>
      <c r="DD12" s="455"/>
      <c r="DE12" s="456"/>
      <c r="DF12" s="404">
        <f>DF13+DF14</f>
        <v>7116300</v>
      </c>
      <c r="DG12" s="404"/>
      <c r="DH12" s="404"/>
      <c r="DI12" s="404"/>
      <c r="DJ12" s="404"/>
      <c r="DK12" s="404"/>
      <c r="DL12" s="404"/>
      <c r="DM12" s="404"/>
      <c r="DN12" s="404"/>
      <c r="DO12" s="404"/>
      <c r="DP12" s="404"/>
      <c r="DQ12" s="404"/>
      <c r="DR12" s="404"/>
      <c r="DS12" s="404">
        <f t="shared" ref="DS12" si="4">DS13+DS14</f>
        <v>7714400</v>
      </c>
      <c r="DT12" s="404"/>
      <c r="DU12" s="404"/>
      <c r="DV12" s="404"/>
      <c r="DW12" s="404"/>
      <c r="DX12" s="404"/>
      <c r="DY12" s="404"/>
      <c r="DZ12" s="404"/>
      <c r="EA12" s="404"/>
      <c r="EB12" s="404"/>
      <c r="EC12" s="404"/>
      <c r="ED12" s="404"/>
      <c r="EE12" s="404"/>
      <c r="EF12" s="404">
        <f t="shared" ref="EF12" si="5">EF13+EF14</f>
        <v>8424400</v>
      </c>
      <c r="EG12" s="404"/>
      <c r="EH12" s="404"/>
      <c r="EI12" s="404"/>
      <c r="EJ12" s="404"/>
      <c r="EK12" s="404"/>
      <c r="EL12" s="404"/>
      <c r="EM12" s="404"/>
      <c r="EN12" s="404"/>
      <c r="EO12" s="404"/>
      <c r="EP12" s="404"/>
      <c r="EQ12" s="404"/>
      <c r="ER12" s="404"/>
      <c r="ES12" s="404"/>
      <c r="ET12" s="404"/>
      <c r="EU12" s="404"/>
      <c r="EV12" s="404"/>
      <c r="EW12" s="404"/>
      <c r="EX12" s="404"/>
      <c r="EY12" s="404"/>
      <c r="EZ12" s="404"/>
      <c r="FA12" s="404"/>
      <c r="FB12" s="404"/>
      <c r="FC12" s="404"/>
      <c r="FD12" s="404"/>
      <c r="FE12" s="404"/>
    </row>
    <row r="13" spans="1:161" ht="24" customHeight="1">
      <c r="A13" s="455" t="s">
        <v>93</v>
      </c>
      <c r="B13" s="455"/>
      <c r="C13" s="455"/>
      <c r="D13" s="455"/>
      <c r="E13" s="455"/>
      <c r="F13" s="455"/>
      <c r="G13" s="455"/>
      <c r="H13" s="456"/>
      <c r="I13" s="457" t="s">
        <v>203</v>
      </c>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9" t="s">
        <v>204</v>
      </c>
      <c r="CO13" s="455"/>
      <c r="CP13" s="455"/>
      <c r="CQ13" s="455"/>
      <c r="CR13" s="455"/>
      <c r="CS13" s="455"/>
      <c r="CT13" s="455"/>
      <c r="CU13" s="456"/>
      <c r="CV13" s="460" t="s">
        <v>34</v>
      </c>
      <c r="CW13" s="455"/>
      <c r="CX13" s="455"/>
      <c r="CY13" s="455"/>
      <c r="CZ13" s="455"/>
      <c r="DA13" s="455"/>
      <c r="DB13" s="455"/>
      <c r="DC13" s="455"/>
      <c r="DD13" s="455"/>
      <c r="DE13" s="456"/>
      <c r="DF13" s="404"/>
      <c r="DG13" s="404"/>
      <c r="DH13" s="404"/>
      <c r="DI13" s="404"/>
      <c r="DJ13" s="404"/>
      <c r="DK13" s="404"/>
      <c r="DL13" s="404"/>
      <c r="DM13" s="404"/>
      <c r="DN13" s="404"/>
      <c r="DO13" s="404"/>
      <c r="DP13" s="404"/>
      <c r="DQ13" s="404"/>
      <c r="DR13" s="404"/>
      <c r="DS13" s="404"/>
      <c r="DT13" s="404"/>
      <c r="DU13" s="404"/>
      <c r="DV13" s="404"/>
      <c r="DW13" s="404"/>
      <c r="DX13" s="404"/>
      <c r="DY13" s="404"/>
      <c r="DZ13" s="404"/>
      <c r="EA13" s="404"/>
      <c r="EB13" s="404"/>
      <c r="EC13" s="404"/>
      <c r="ED13" s="404"/>
      <c r="EE13" s="404"/>
      <c r="EF13" s="404"/>
      <c r="EG13" s="404"/>
      <c r="EH13" s="404"/>
      <c r="EI13" s="404"/>
      <c r="EJ13" s="404"/>
      <c r="EK13" s="404"/>
      <c r="EL13" s="404"/>
      <c r="EM13" s="404"/>
      <c r="EN13" s="404"/>
      <c r="EO13" s="404"/>
      <c r="EP13" s="404"/>
      <c r="EQ13" s="404"/>
      <c r="ER13" s="404"/>
      <c r="ES13" s="404"/>
      <c r="ET13" s="404"/>
      <c r="EU13" s="404"/>
      <c r="EV13" s="404"/>
      <c r="EW13" s="404"/>
      <c r="EX13" s="404"/>
      <c r="EY13" s="404"/>
      <c r="EZ13" s="404"/>
      <c r="FA13" s="404"/>
      <c r="FB13" s="404"/>
      <c r="FC13" s="404"/>
      <c r="FD13" s="404"/>
      <c r="FE13" s="404"/>
    </row>
    <row r="14" spans="1:161" ht="12.75" customHeight="1">
      <c r="A14" s="455" t="s">
        <v>94</v>
      </c>
      <c r="B14" s="455"/>
      <c r="C14" s="455"/>
      <c r="D14" s="455"/>
      <c r="E14" s="455"/>
      <c r="F14" s="455"/>
      <c r="G14" s="455"/>
      <c r="H14" s="456"/>
      <c r="I14" s="457" t="s">
        <v>205</v>
      </c>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9" t="s">
        <v>206</v>
      </c>
      <c r="CO14" s="455"/>
      <c r="CP14" s="455"/>
      <c r="CQ14" s="455"/>
      <c r="CR14" s="455"/>
      <c r="CS14" s="455"/>
      <c r="CT14" s="455"/>
      <c r="CU14" s="456"/>
      <c r="CV14" s="460" t="s">
        <v>34</v>
      </c>
      <c r="CW14" s="455"/>
      <c r="CX14" s="455"/>
      <c r="CY14" s="455"/>
      <c r="CZ14" s="455"/>
      <c r="DA14" s="455"/>
      <c r="DB14" s="455"/>
      <c r="DC14" s="455"/>
      <c r="DD14" s="455"/>
      <c r="DE14" s="456"/>
      <c r="DF14" s="404">
        <f>'РАЗДЕЛ 1'!F72</f>
        <v>7116300</v>
      </c>
      <c r="DG14" s="404"/>
      <c r="DH14" s="404"/>
      <c r="DI14" s="404"/>
      <c r="DJ14" s="404"/>
      <c r="DK14" s="404"/>
      <c r="DL14" s="404"/>
      <c r="DM14" s="404"/>
      <c r="DN14" s="404"/>
      <c r="DO14" s="404"/>
      <c r="DP14" s="404"/>
      <c r="DQ14" s="404"/>
      <c r="DR14" s="404"/>
      <c r="DS14" s="404">
        <f>'РАЗДЕЛ 1'!J72</f>
        <v>7714400</v>
      </c>
      <c r="DT14" s="404"/>
      <c r="DU14" s="404"/>
      <c r="DV14" s="404"/>
      <c r="DW14" s="404"/>
      <c r="DX14" s="404"/>
      <c r="DY14" s="404"/>
      <c r="DZ14" s="404"/>
      <c r="EA14" s="404"/>
      <c r="EB14" s="404"/>
      <c r="EC14" s="404"/>
      <c r="ED14" s="404"/>
      <c r="EE14" s="404"/>
      <c r="EF14" s="404">
        <f>'РАЗДЕЛ 1'!K72</f>
        <v>8424400</v>
      </c>
      <c r="EG14" s="404"/>
      <c r="EH14" s="404"/>
      <c r="EI14" s="404"/>
      <c r="EJ14" s="404"/>
      <c r="EK14" s="404"/>
      <c r="EL14" s="404"/>
      <c r="EM14" s="404"/>
      <c r="EN14" s="404"/>
      <c r="EO14" s="404"/>
      <c r="EP14" s="404"/>
      <c r="EQ14" s="404"/>
      <c r="ER14" s="404"/>
      <c r="ES14" s="404"/>
      <c r="ET14" s="404"/>
      <c r="EU14" s="404"/>
      <c r="EV14" s="404"/>
      <c r="EW14" s="404"/>
      <c r="EX14" s="404"/>
      <c r="EY14" s="404"/>
      <c r="EZ14" s="404"/>
      <c r="FA14" s="404"/>
      <c r="FB14" s="404"/>
      <c r="FC14" s="404"/>
      <c r="FD14" s="404"/>
      <c r="FE14" s="404"/>
    </row>
    <row r="15" spans="1:161" ht="24" customHeight="1">
      <c r="A15" s="455" t="s">
        <v>207</v>
      </c>
      <c r="B15" s="455"/>
      <c r="C15" s="455"/>
      <c r="D15" s="455"/>
      <c r="E15" s="455"/>
      <c r="F15" s="455"/>
      <c r="G15" s="455"/>
      <c r="H15" s="456"/>
      <c r="I15" s="461" t="s">
        <v>95</v>
      </c>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2"/>
      <c r="AY15" s="462"/>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59" t="s">
        <v>208</v>
      </c>
      <c r="CO15" s="455"/>
      <c r="CP15" s="455"/>
      <c r="CQ15" s="455"/>
      <c r="CR15" s="455"/>
      <c r="CS15" s="455"/>
      <c r="CT15" s="455"/>
      <c r="CU15" s="456"/>
      <c r="CV15" s="460" t="s">
        <v>34</v>
      </c>
      <c r="CW15" s="455"/>
      <c r="CX15" s="455"/>
      <c r="CY15" s="455"/>
      <c r="CZ15" s="455"/>
      <c r="DA15" s="455"/>
      <c r="DB15" s="455"/>
      <c r="DC15" s="455"/>
      <c r="DD15" s="455"/>
      <c r="DE15" s="456"/>
      <c r="DF15" s="404">
        <f>DF16+DF17</f>
        <v>2154200</v>
      </c>
      <c r="DG15" s="404"/>
      <c r="DH15" s="404"/>
      <c r="DI15" s="404"/>
      <c r="DJ15" s="404"/>
      <c r="DK15" s="404"/>
      <c r="DL15" s="404"/>
      <c r="DM15" s="404"/>
      <c r="DN15" s="404"/>
      <c r="DO15" s="404"/>
      <c r="DP15" s="404"/>
      <c r="DQ15" s="404"/>
      <c r="DR15" s="404"/>
      <c r="DS15" s="404">
        <f t="shared" ref="DS15" si="6">DS16+DS17</f>
        <v>0</v>
      </c>
      <c r="DT15" s="404"/>
      <c r="DU15" s="404"/>
      <c r="DV15" s="404"/>
      <c r="DW15" s="404"/>
      <c r="DX15" s="404"/>
      <c r="DY15" s="404"/>
      <c r="DZ15" s="404"/>
      <c r="EA15" s="404"/>
      <c r="EB15" s="404"/>
      <c r="EC15" s="404"/>
      <c r="ED15" s="404"/>
      <c r="EE15" s="404"/>
      <c r="EF15" s="404">
        <f t="shared" ref="EF15" si="7">EF16+EF17</f>
        <v>0</v>
      </c>
      <c r="EG15" s="404"/>
      <c r="EH15" s="404"/>
      <c r="EI15" s="404"/>
      <c r="EJ15" s="404"/>
      <c r="EK15" s="404"/>
      <c r="EL15" s="404"/>
      <c r="EM15" s="404"/>
      <c r="EN15" s="404"/>
      <c r="EO15" s="404"/>
      <c r="EP15" s="404"/>
      <c r="EQ15" s="404"/>
      <c r="ER15" s="404"/>
      <c r="ES15" s="404"/>
      <c r="ET15" s="404"/>
      <c r="EU15" s="404"/>
      <c r="EV15" s="404"/>
      <c r="EW15" s="404"/>
      <c r="EX15" s="404"/>
      <c r="EY15" s="404"/>
      <c r="EZ15" s="404"/>
      <c r="FA15" s="404"/>
      <c r="FB15" s="404"/>
      <c r="FC15" s="404"/>
      <c r="FD15" s="404"/>
      <c r="FE15" s="404"/>
    </row>
    <row r="16" spans="1:161" ht="24" customHeight="1">
      <c r="A16" s="455" t="s">
        <v>96</v>
      </c>
      <c r="B16" s="455"/>
      <c r="C16" s="455"/>
      <c r="D16" s="455"/>
      <c r="E16" s="455"/>
      <c r="F16" s="455"/>
      <c r="G16" s="455"/>
      <c r="H16" s="456"/>
      <c r="I16" s="457" t="s">
        <v>203</v>
      </c>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58"/>
      <c r="BN16" s="458"/>
      <c r="BO16" s="458"/>
      <c r="BP16" s="458"/>
      <c r="BQ16" s="458"/>
      <c r="BR16" s="458"/>
      <c r="BS16" s="458"/>
      <c r="BT16" s="458"/>
      <c r="BU16" s="458"/>
      <c r="BV16" s="458"/>
      <c r="BW16" s="458"/>
      <c r="BX16" s="458"/>
      <c r="BY16" s="458"/>
      <c r="BZ16" s="458"/>
      <c r="CA16" s="458"/>
      <c r="CB16" s="458"/>
      <c r="CC16" s="458"/>
      <c r="CD16" s="458"/>
      <c r="CE16" s="458"/>
      <c r="CF16" s="458"/>
      <c r="CG16" s="458"/>
      <c r="CH16" s="458"/>
      <c r="CI16" s="458"/>
      <c r="CJ16" s="458"/>
      <c r="CK16" s="458"/>
      <c r="CL16" s="458"/>
      <c r="CM16" s="458"/>
      <c r="CN16" s="459" t="s">
        <v>209</v>
      </c>
      <c r="CO16" s="455"/>
      <c r="CP16" s="455"/>
      <c r="CQ16" s="455"/>
      <c r="CR16" s="455"/>
      <c r="CS16" s="455"/>
      <c r="CT16" s="455"/>
      <c r="CU16" s="456"/>
      <c r="CV16" s="460" t="s">
        <v>34</v>
      </c>
      <c r="CW16" s="455"/>
      <c r="CX16" s="455"/>
      <c r="CY16" s="455"/>
      <c r="CZ16" s="455"/>
      <c r="DA16" s="455"/>
      <c r="DB16" s="455"/>
      <c r="DC16" s="455"/>
      <c r="DD16" s="455"/>
      <c r="DE16" s="456"/>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404"/>
      <c r="EJ16" s="404"/>
      <c r="EK16" s="404"/>
      <c r="EL16" s="404"/>
      <c r="EM16" s="404"/>
      <c r="EN16" s="404"/>
      <c r="EO16" s="404"/>
      <c r="EP16" s="404"/>
      <c r="EQ16" s="404"/>
      <c r="ER16" s="404"/>
      <c r="ES16" s="404"/>
      <c r="ET16" s="404"/>
      <c r="EU16" s="404"/>
      <c r="EV16" s="404"/>
      <c r="EW16" s="404"/>
      <c r="EX16" s="404"/>
      <c r="EY16" s="404"/>
      <c r="EZ16" s="404"/>
      <c r="FA16" s="404"/>
      <c r="FB16" s="404"/>
      <c r="FC16" s="404"/>
      <c r="FD16" s="404"/>
      <c r="FE16" s="404"/>
    </row>
    <row r="17" spans="1:161" ht="12.75" customHeight="1">
      <c r="A17" s="455" t="s">
        <v>97</v>
      </c>
      <c r="B17" s="455"/>
      <c r="C17" s="455"/>
      <c r="D17" s="455"/>
      <c r="E17" s="455"/>
      <c r="F17" s="455"/>
      <c r="G17" s="455"/>
      <c r="H17" s="456"/>
      <c r="I17" s="457" t="s">
        <v>205</v>
      </c>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458"/>
      <c r="AZ17" s="458"/>
      <c r="BA17" s="458"/>
      <c r="BB17" s="458"/>
      <c r="BC17" s="458"/>
      <c r="BD17" s="458"/>
      <c r="BE17" s="458"/>
      <c r="BF17" s="458"/>
      <c r="BG17" s="458"/>
      <c r="BH17" s="458"/>
      <c r="BI17" s="458"/>
      <c r="BJ17" s="458"/>
      <c r="BK17" s="458"/>
      <c r="BL17" s="458"/>
      <c r="BM17" s="458"/>
      <c r="BN17" s="458"/>
      <c r="BO17" s="458"/>
      <c r="BP17" s="458"/>
      <c r="BQ17" s="458"/>
      <c r="BR17" s="458"/>
      <c r="BS17" s="458"/>
      <c r="BT17" s="458"/>
      <c r="BU17" s="458"/>
      <c r="BV17" s="458"/>
      <c r="BW17" s="458"/>
      <c r="BX17" s="458"/>
      <c r="BY17" s="458"/>
      <c r="BZ17" s="458"/>
      <c r="CA17" s="458"/>
      <c r="CB17" s="458"/>
      <c r="CC17" s="458"/>
      <c r="CD17" s="458"/>
      <c r="CE17" s="458"/>
      <c r="CF17" s="458"/>
      <c r="CG17" s="458"/>
      <c r="CH17" s="458"/>
      <c r="CI17" s="458"/>
      <c r="CJ17" s="458"/>
      <c r="CK17" s="458"/>
      <c r="CL17" s="458"/>
      <c r="CM17" s="458"/>
      <c r="CN17" s="459" t="s">
        <v>210</v>
      </c>
      <c r="CO17" s="455"/>
      <c r="CP17" s="455"/>
      <c r="CQ17" s="455"/>
      <c r="CR17" s="455"/>
      <c r="CS17" s="455"/>
      <c r="CT17" s="455"/>
      <c r="CU17" s="456"/>
      <c r="CV17" s="460" t="s">
        <v>34</v>
      </c>
      <c r="CW17" s="455"/>
      <c r="CX17" s="455"/>
      <c r="CY17" s="455"/>
      <c r="CZ17" s="455"/>
      <c r="DA17" s="455"/>
      <c r="DB17" s="455"/>
      <c r="DC17" s="455"/>
      <c r="DD17" s="455"/>
      <c r="DE17" s="456"/>
      <c r="DF17" s="463">
        <f>'РАЗДЕЛ 1'!H72</f>
        <v>2154200</v>
      </c>
      <c r="DG17" s="464"/>
      <c r="DH17" s="464"/>
      <c r="DI17" s="464"/>
      <c r="DJ17" s="464"/>
      <c r="DK17" s="464"/>
      <c r="DL17" s="464"/>
      <c r="DM17" s="464"/>
      <c r="DN17" s="464"/>
      <c r="DO17" s="464"/>
      <c r="DP17" s="464"/>
      <c r="DQ17" s="464"/>
      <c r="DR17" s="465"/>
      <c r="DS17" s="404">
        <v>0</v>
      </c>
      <c r="DT17" s="404"/>
      <c r="DU17" s="404"/>
      <c r="DV17" s="404"/>
      <c r="DW17" s="404"/>
      <c r="DX17" s="404"/>
      <c r="DY17" s="404"/>
      <c r="DZ17" s="404"/>
      <c r="EA17" s="404"/>
      <c r="EB17" s="404"/>
      <c r="EC17" s="404"/>
      <c r="ED17" s="404"/>
      <c r="EE17" s="404"/>
      <c r="EF17" s="404">
        <v>0</v>
      </c>
      <c r="EG17" s="404"/>
      <c r="EH17" s="404"/>
      <c r="EI17" s="404"/>
      <c r="EJ17" s="404"/>
      <c r="EK17" s="404"/>
      <c r="EL17" s="404"/>
      <c r="EM17" s="404"/>
      <c r="EN17" s="404"/>
      <c r="EO17" s="404"/>
      <c r="EP17" s="404"/>
      <c r="EQ17" s="404"/>
      <c r="ER17" s="404"/>
      <c r="ES17" s="404"/>
      <c r="ET17" s="404"/>
      <c r="EU17" s="404"/>
      <c r="EV17" s="404"/>
      <c r="EW17" s="404"/>
      <c r="EX17" s="404"/>
      <c r="EY17" s="404"/>
      <c r="EZ17" s="404"/>
      <c r="FA17" s="404"/>
      <c r="FB17" s="404"/>
      <c r="FC17" s="404"/>
      <c r="FD17" s="404"/>
      <c r="FE17" s="404"/>
    </row>
    <row r="18" spans="1:161" ht="12.75" customHeight="1">
      <c r="A18" s="455" t="s">
        <v>211</v>
      </c>
      <c r="B18" s="455"/>
      <c r="C18" s="455"/>
      <c r="D18" s="455"/>
      <c r="E18" s="455"/>
      <c r="F18" s="455"/>
      <c r="G18" s="455"/>
      <c r="H18" s="456"/>
      <c r="I18" s="461" t="s">
        <v>212</v>
      </c>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59" t="s">
        <v>213</v>
      </c>
      <c r="CO18" s="455"/>
      <c r="CP18" s="455"/>
      <c r="CQ18" s="455"/>
      <c r="CR18" s="455"/>
      <c r="CS18" s="455"/>
      <c r="CT18" s="455"/>
      <c r="CU18" s="456"/>
      <c r="CV18" s="460" t="s">
        <v>34</v>
      </c>
      <c r="CW18" s="455"/>
      <c r="CX18" s="455"/>
      <c r="CY18" s="455"/>
      <c r="CZ18" s="455"/>
      <c r="DA18" s="455"/>
      <c r="DB18" s="455"/>
      <c r="DC18" s="455"/>
      <c r="DD18" s="455"/>
      <c r="DE18" s="456"/>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4"/>
      <c r="EH18" s="404"/>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row>
    <row r="19" spans="1:161">
      <c r="A19" s="455" t="s">
        <v>214</v>
      </c>
      <c r="B19" s="455"/>
      <c r="C19" s="455"/>
      <c r="D19" s="455"/>
      <c r="E19" s="455"/>
      <c r="F19" s="455"/>
      <c r="G19" s="455"/>
      <c r="H19" s="456"/>
      <c r="I19" s="461" t="s">
        <v>98</v>
      </c>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59" t="s">
        <v>215</v>
      </c>
      <c r="CO19" s="455"/>
      <c r="CP19" s="455"/>
      <c r="CQ19" s="455"/>
      <c r="CR19" s="455"/>
      <c r="CS19" s="455"/>
      <c r="CT19" s="455"/>
      <c r="CU19" s="456"/>
      <c r="CV19" s="460" t="s">
        <v>34</v>
      </c>
      <c r="CW19" s="455"/>
      <c r="CX19" s="455"/>
      <c r="CY19" s="455"/>
      <c r="CZ19" s="455"/>
      <c r="DA19" s="455"/>
      <c r="DB19" s="455"/>
      <c r="DC19" s="455"/>
      <c r="DD19" s="455"/>
      <c r="DE19" s="456"/>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404"/>
      <c r="EJ19" s="404"/>
      <c r="EK19" s="404"/>
      <c r="EL19" s="404"/>
      <c r="EM19" s="404"/>
      <c r="EN19" s="404"/>
      <c r="EO19" s="404"/>
      <c r="EP19" s="404"/>
      <c r="EQ19" s="404"/>
      <c r="ER19" s="404"/>
      <c r="ES19" s="404"/>
      <c r="ET19" s="404"/>
      <c r="EU19" s="404"/>
      <c r="EV19" s="404"/>
      <c r="EW19" s="404"/>
      <c r="EX19" s="404"/>
      <c r="EY19" s="404"/>
      <c r="EZ19" s="404"/>
      <c r="FA19" s="404"/>
      <c r="FB19" s="404"/>
      <c r="FC19" s="404"/>
      <c r="FD19" s="404"/>
      <c r="FE19" s="404"/>
    </row>
    <row r="20" spans="1:161" ht="24" customHeight="1">
      <c r="A20" s="455" t="s">
        <v>99</v>
      </c>
      <c r="B20" s="455"/>
      <c r="C20" s="455"/>
      <c r="D20" s="455"/>
      <c r="E20" s="455"/>
      <c r="F20" s="455"/>
      <c r="G20" s="455"/>
      <c r="H20" s="456"/>
      <c r="I20" s="457" t="s">
        <v>203</v>
      </c>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8"/>
      <c r="BY20" s="458"/>
      <c r="BZ20" s="458"/>
      <c r="CA20" s="458"/>
      <c r="CB20" s="458"/>
      <c r="CC20" s="458"/>
      <c r="CD20" s="458"/>
      <c r="CE20" s="458"/>
      <c r="CF20" s="458"/>
      <c r="CG20" s="458"/>
      <c r="CH20" s="458"/>
      <c r="CI20" s="458"/>
      <c r="CJ20" s="458"/>
      <c r="CK20" s="458"/>
      <c r="CL20" s="458"/>
      <c r="CM20" s="458"/>
      <c r="CN20" s="459" t="s">
        <v>216</v>
      </c>
      <c r="CO20" s="455"/>
      <c r="CP20" s="455"/>
      <c r="CQ20" s="455"/>
      <c r="CR20" s="455"/>
      <c r="CS20" s="455"/>
      <c r="CT20" s="455"/>
      <c r="CU20" s="456"/>
      <c r="CV20" s="460" t="s">
        <v>34</v>
      </c>
      <c r="CW20" s="455"/>
      <c r="CX20" s="455"/>
      <c r="CY20" s="455"/>
      <c r="CZ20" s="455"/>
      <c r="DA20" s="455"/>
      <c r="DB20" s="455"/>
      <c r="DC20" s="455"/>
      <c r="DD20" s="455"/>
      <c r="DE20" s="456"/>
      <c r="DF20" s="404"/>
      <c r="DG20" s="404"/>
      <c r="DH20" s="404"/>
      <c r="DI20" s="404"/>
      <c r="DJ20" s="404"/>
      <c r="DK20" s="404"/>
      <c r="DL20" s="404"/>
      <c r="DM20" s="404"/>
      <c r="DN20" s="404"/>
      <c r="DO20" s="404"/>
      <c r="DP20" s="404"/>
      <c r="DQ20" s="404"/>
      <c r="DR20" s="404"/>
      <c r="DS20" s="404"/>
      <c r="DT20" s="404"/>
      <c r="DU20" s="404"/>
      <c r="DV20" s="404"/>
      <c r="DW20" s="404"/>
      <c r="DX20" s="404"/>
      <c r="DY20" s="404"/>
      <c r="DZ20" s="404"/>
      <c r="EA20" s="404"/>
      <c r="EB20" s="404"/>
      <c r="EC20" s="404"/>
      <c r="ED20" s="404"/>
      <c r="EE20" s="404"/>
      <c r="EF20" s="404"/>
      <c r="EG20" s="404"/>
      <c r="EH20" s="404"/>
      <c r="EI20" s="404"/>
      <c r="EJ20" s="404"/>
      <c r="EK20" s="404"/>
      <c r="EL20" s="404"/>
      <c r="EM20" s="404"/>
      <c r="EN20" s="404"/>
      <c r="EO20" s="404"/>
      <c r="EP20" s="404"/>
      <c r="EQ20" s="404"/>
      <c r="ER20" s="404"/>
      <c r="ES20" s="404"/>
      <c r="ET20" s="404"/>
      <c r="EU20" s="404"/>
      <c r="EV20" s="404"/>
      <c r="EW20" s="404"/>
      <c r="EX20" s="404"/>
      <c r="EY20" s="404"/>
      <c r="EZ20" s="404"/>
      <c r="FA20" s="404"/>
      <c r="FB20" s="404"/>
      <c r="FC20" s="404"/>
      <c r="FD20" s="404"/>
      <c r="FE20" s="404"/>
    </row>
    <row r="21" spans="1:161" s="48" customFormat="1" ht="12.75" customHeight="1">
      <c r="A21" s="410" t="s">
        <v>100</v>
      </c>
      <c r="B21" s="410"/>
      <c r="C21" s="410"/>
      <c r="D21" s="410"/>
      <c r="E21" s="410"/>
      <c r="F21" s="410"/>
      <c r="G21" s="410"/>
      <c r="H21" s="411"/>
      <c r="I21" s="412" t="s">
        <v>205</v>
      </c>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3"/>
      <c r="CK21" s="413"/>
      <c r="CL21" s="413"/>
      <c r="CM21" s="413"/>
      <c r="CN21" s="446" t="s">
        <v>217</v>
      </c>
      <c r="CO21" s="410"/>
      <c r="CP21" s="410"/>
      <c r="CQ21" s="410"/>
      <c r="CR21" s="410"/>
      <c r="CS21" s="410"/>
      <c r="CT21" s="410"/>
      <c r="CU21" s="411"/>
      <c r="CV21" s="448" t="s">
        <v>34</v>
      </c>
      <c r="CW21" s="410"/>
      <c r="CX21" s="410"/>
      <c r="CY21" s="410"/>
      <c r="CZ21" s="410"/>
      <c r="DA21" s="410"/>
      <c r="DB21" s="410"/>
      <c r="DC21" s="410"/>
      <c r="DD21" s="410"/>
      <c r="DE21" s="411"/>
      <c r="DF21" s="404"/>
      <c r="DG21" s="404"/>
      <c r="DH21" s="404"/>
      <c r="DI21" s="404"/>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4"/>
      <c r="EH21" s="404"/>
      <c r="EI21" s="404"/>
      <c r="EJ21" s="404"/>
      <c r="EK21" s="404"/>
      <c r="EL21" s="404"/>
      <c r="EM21" s="404"/>
      <c r="EN21" s="404"/>
      <c r="EO21" s="404"/>
      <c r="EP21" s="404"/>
      <c r="EQ21" s="404"/>
      <c r="ER21" s="404"/>
      <c r="ES21" s="404"/>
      <c r="ET21" s="404"/>
      <c r="EU21" s="404"/>
      <c r="EV21" s="404"/>
      <c r="EW21" s="404"/>
      <c r="EX21" s="404"/>
      <c r="EY21" s="404"/>
      <c r="EZ21" s="404"/>
      <c r="FA21" s="404"/>
      <c r="FB21" s="404"/>
      <c r="FC21" s="404"/>
      <c r="FD21" s="404"/>
      <c r="FE21" s="404"/>
    </row>
    <row r="22" spans="1:161" s="48" customFormat="1" ht="12" thickBot="1">
      <c r="A22" s="410" t="s">
        <v>218</v>
      </c>
      <c r="B22" s="410"/>
      <c r="C22" s="410"/>
      <c r="D22" s="410"/>
      <c r="E22" s="410"/>
      <c r="F22" s="410"/>
      <c r="G22" s="410"/>
      <c r="H22" s="411"/>
      <c r="I22" s="449" t="s">
        <v>101</v>
      </c>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1" t="s">
        <v>219</v>
      </c>
      <c r="CO22" s="452"/>
      <c r="CP22" s="452"/>
      <c r="CQ22" s="452"/>
      <c r="CR22" s="452"/>
      <c r="CS22" s="452"/>
      <c r="CT22" s="452"/>
      <c r="CU22" s="453"/>
      <c r="CV22" s="454" t="s">
        <v>34</v>
      </c>
      <c r="CW22" s="452"/>
      <c r="CX22" s="452"/>
      <c r="CY22" s="452"/>
      <c r="CZ22" s="452"/>
      <c r="DA22" s="452"/>
      <c r="DB22" s="452"/>
      <c r="DC22" s="452"/>
      <c r="DD22" s="452"/>
      <c r="DE22" s="453"/>
      <c r="DF22" s="404">
        <f>DF23+DF25</f>
        <v>0</v>
      </c>
      <c r="DG22" s="404"/>
      <c r="DH22" s="404"/>
      <c r="DI22" s="404"/>
      <c r="DJ22" s="404"/>
      <c r="DK22" s="404"/>
      <c r="DL22" s="404"/>
      <c r="DM22" s="404"/>
      <c r="DN22" s="404"/>
      <c r="DO22" s="404"/>
      <c r="DP22" s="404"/>
      <c r="DQ22" s="404"/>
      <c r="DR22" s="404"/>
      <c r="DS22" s="404">
        <f t="shared" ref="DS22" si="8">DS23+DS25</f>
        <v>0</v>
      </c>
      <c r="DT22" s="404"/>
      <c r="DU22" s="404"/>
      <c r="DV22" s="404"/>
      <c r="DW22" s="404"/>
      <c r="DX22" s="404"/>
      <c r="DY22" s="404"/>
      <c r="DZ22" s="404"/>
      <c r="EA22" s="404"/>
      <c r="EB22" s="404"/>
      <c r="EC22" s="404"/>
      <c r="ED22" s="404"/>
      <c r="EE22" s="404"/>
      <c r="EF22" s="404">
        <f t="shared" ref="EF22" si="9">EF23+EF25</f>
        <v>0</v>
      </c>
      <c r="EG22" s="404"/>
      <c r="EH22" s="404"/>
      <c r="EI22" s="404"/>
      <c r="EJ22" s="404"/>
      <c r="EK22" s="404"/>
      <c r="EL22" s="404"/>
      <c r="EM22" s="404"/>
      <c r="EN22" s="404"/>
      <c r="EO22" s="404"/>
      <c r="EP22" s="404"/>
      <c r="EQ22" s="404"/>
      <c r="ER22" s="404"/>
      <c r="ES22" s="404"/>
      <c r="ET22" s="404"/>
      <c r="EU22" s="404"/>
      <c r="EV22" s="404"/>
      <c r="EW22" s="404"/>
      <c r="EX22" s="404"/>
      <c r="EY22" s="404"/>
      <c r="EZ22" s="404"/>
      <c r="FA22" s="404"/>
      <c r="FB22" s="404"/>
      <c r="FC22" s="404"/>
      <c r="FD22" s="404"/>
      <c r="FE22" s="404"/>
    </row>
    <row r="23" spans="1:161" s="48" customFormat="1" ht="24" customHeight="1" thickBot="1">
      <c r="A23" s="410" t="s">
        <v>102</v>
      </c>
      <c r="B23" s="410"/>
      <c r="C23" s="410"/>
      <c r="D23" s="410"/>
      <c r="E23" s="410"/>
      <c r="F23" s="410"/>
      <c r="G23" s="410"/>
      <c r="H23" s="411"/>
      <c r="I23" s="412" t="s">
        <v>203</v>
      </c>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c r="CN23" s="414" t="s">
        <v>220</v>
      </c>
      <c r="CO23" s="415"/>
      <c r="CP23" s="415"/>
      <c r="CQ23" s="415"/>
      <c r="CR23" s="415"/>
      <c r="CS23" s="415"/>
      <c r="CT23" s="415"/>
      <c r="CU23" s="416"/>
      <c r="CV23" s="417" t="s">
        <v>34</v>
      </c>
      <c r="CW23" s="415"/>
      <c r="CX23" s="415"/>
      <c r="CY23" s="415"/>
      <c r="CZ23" s="415"/>
      <c r="DA23" s="415"/>
      <c r="DB23" s="415"/>
      <c r="DC23" s="415"/>
      <c r="DD23" s="415"/>
      <c r="DE23" s="416"/>
      <c r="DF23" s="404"/>
      <c r="DG23" s="404"/>
      <c r="DH23" s="404"/>
      <c r="DI23" s="404"/>
      <c r="DJ23" s="404"/>
      <c r="DK23" s="404"/>
      <c r="DL23" s="404"/>
      <c r="DM23" s="404"/>
      <c r="DN23" s="404"/>
      <c r="DO23" s="404"/>
      <c r="DP23" s="404"/>
      <c r="DQ23" s="404"/>
      <c r="DR23" s="404"/>
      <c r="DS23" s="404"/>
      <c r="DT23" s="404"/>
      <c r="DU23" s="404"/>
      <c r="DV23" s="404"/>
      <c r="DW23" s="404"/>
      <c r="DX23" s="404"/>
      <c r="DY23" s="404"/>
      <c r="DZ23" s="404"/>
      <c r="EA23" s="404"/>
      <c r="EB23" s="404"/>
      <c r="EC23" s="404"/>
      <c r="ED23" s="404"/>
      <c r="EE23" s="404"/>
      <c r="EF23" s="404"/>
      <c r="EG23" s="404"/>
      <c r="EH23" s="404"/>
      <c r="EI23" s="404"/>
      <c r="EJ23" s="404"/>
      <c r="EK23" s="404"/>
      <c r="EL23" s="404"/>
      <c r="EM23" s="404"/>
      <c r="EN23" s="404"/>
      <c r="EO23" s="404"/>
      <c r="EP23" s="404"/>
      <c r="EQ23" s="404"/>
      <c r="ER23" s="404"/>
      <c r="ES23" s="404"/>
      <c r="ET23" s="404"/>
      <c r="EU23" s="404"/>
      <c r="EV23" s="404"/>
      <c r="EW23" s="404"/>
      <c r="EX23" s="404"/>
      <c r="EY23" s="404"/>
      <c r="EZ23" s="404"/>
      <c r="FA23" s="404"/>
      <c r="FB23" s="404"/>
      <c r="FC23" s="404"/>
      <c r="FD23" s="404"/>
      <c r="FE23" s="404"/>
    </row>
    <row r="24" spans="1:161" s="48" customFormat="1" ht="24" customHeight="1">
      <c r="A24" s="410"/>
      <c r="B24" s="410"/>
      <c r="C24" s="410"/>
      <c r="D24" s="410"/>
      <c r="E24" s="410"/>
      <c r="F24" s="410"/>
      <c r="G24" s="410"/>
      <c r="H24" s="411"/>
      <c r="I24" s="412" t="s">
        <v>92</v>
      </c>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4" t="s">
        <v>103</v>
      </c>
      <c r="CO24" s="415"/>
      <c r="CP24" s="415"/>
      <c r="CQ24" s="415"/>
      <c r="CR24" s="415"/>
      <c r="CS24" s="415"/>
      <c r="CT24" s="415"/>
      <c r="CU24" s="416"/>
      <c r="CV24" s="417" t="s">
        <v>34</v>
      </c>
      <c r="CW24" s="415"/>
      <c r="CX24" s="415"/>
      <c r="CY24" s="415"/>
      <c r="CZ24" s="415"/>
      <c r="DA24" s="415"/>
      <c r="DB24" s="415"/>
      <c r="DC24" s="415"/>
      <c r="DD24" s="415"/>
      <c r="DE24" s="416"/>
      <c r="DF24" s="404"/>
      <c r="DG24" s="404"/>
      <c r="DH24" s="404"/>
      <c r="DI24" s="404"/>
      <c r="DJ24" s="404"/>
      <c r="DK24" s="404"/>
      <c r="DL24" s="404"/>
      <c r="DM24" s="404"/>
      <c r="DN24" s="404"/>
      <c r="DO24" s="404"/>
      <c r="DP24" s="404"/>
      <c r="DQ24" s="404"/>
      <c r="DR24" s="404"/>
      <c r="DS24" s="404"/>
      <c r="DT24" s="404"/>
      <c r="DU24" s="404"/>
      <c r="DV24" s="404"/>
      <c r="DW24" s="404"/>
      <c r="DX24" s="404"/>
      <c r="DY24" s="404"/>
      <c r="DZ24" s="404"/>
      <c r="EA24" s="404"/>
      <c r="EB24" s="404"/>
      <c r="EC24" s="404"/>
      <c r="ED24" s="404"/>
      <c r="EE24" s="404"/>
      <c r="EF24" s="404"/>
      <c r="EG24" s="404"/>
      <c r="EH24" s="404"/>
      <c r="EI24" s="404"/>
      <c r="EJ24" s="404"/>
      <c r="EK24" s="404"/>
      <c r="EL24" s="404"/>
      <c r="EM24" s="404"/>
      <c r="EN24" s="404"/>
      <c r="EO24" s="404"/>
      <c r="EP24" s="404"/>
      <c r="EQ24" s="404"/>
      <c r="ER24" s="404"/>
      <c r="ES24" s="404"/>
      <c r="ET24" s="404"/>
      <c r="EU24" s="404"/>
      <c r="EV24" s="404"/>
      <c r="EW24" s="404"/>
      <c r="EX24" s="404"/>
      <c r="EY24" s="404"/>
      <c r="EZ24" s="404"/>
      <c r="FA24" s="404"/>
      <c r="FB24" s="404"/>
      <c r="FC24" s="404"/>
      <c r="FD24" s="404"/>
      <c r="FE24" s="404"/>
    </row>
    <row r="25" spans="1:161" s="48" customFormat="1">
      <c r="A25" s="410" t="s">
        <v>104</v>
      </c>
      <c r="B25" s="410"/>
      <c r="C25" s="410"/>
      <c r="D25" s="410"/>
      <c r="E25" s="410"/>
      <c r="F25" s="410"/>
      <c r="G25" s="410"/>
      <c r="H25" s="411"/>
      <c r="I25" s="412" t="s">
        <v>105</v>
      </c>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3"/>
      <c r="CK25" s="413"/>
      <c r="CL25" s="413"/>
      <c r="CM25" s="413"/>
      <c r="CN25" s="446" t="s">
        <v>221</v>
      </c>
      <c r="CO25" s="410"/>
      <c r="CP25" s="410"/>
      <c r="CQ25" s="410"/>
      <c r="CR25" s="410"/>
      <c r="CS25" s="410"/>
      <c r="CT25" s="410"/>
      <c r="CU25" s="411"/>
      <c r="CV25" s="448" t="s">
        <v>34</v>
      </c>
      <c r="CW25" s="410"/>
      <c r="CX25" s="410"/>
      <c r="CY25" s="410"/>
      <c r="CZ25" s="410"/>
      <c r="DA25" s="410"/>
      <c r="DB25" s="410"/>
      <c r="DC25" s="410"/>
      <c r="DD25" s="410"/>
      <c r="DE25" s="411"/>
      <c r="DF25" s="404">
        <f>'РАЗДЕЛ 1'!G72</f>
        <v>0</v>
      </c>
      <c r="DG25" s="404"/>
      <c r="DH25" s="404"/>
      <c r="DI25" s="404"/>
      <c r="DJ25" s="404"/>
      <c r="DK25" s="404"/>
      <c r="DL25" s="404"/>
      <c r="DM25" s="404"/>
      <c r="DN25" s="404"/>
      <c r="DO25" s="404"/>
      <c r="DP25" s="404"/>
      <c r="DQ25" s="404"/>
      <c r="DR25" s="404"/>
      <c r="DS25" s="404">
        <v>0</v>
      </c>
      <c r="DT25" s="404"/>
      <c r="DU25" s="404"/>
      <c r="DV25" s="404"/>
      <c r="DW25" s="404"/>
      <c r="DX25" s="404"/>
      <c r="DY25" s="404"/>
      <c r="DZ25" s="404"/>
      <c r="EA25" s="404"/>
      <c r="EB25" s="404"/>
      <c r="EC25" s="404"/>
      <c r="ED25" s="404"/>
      <c r="EE25" s="404"/>
      <c r="EF25" s="404">
        <v>0</v>
      </c>
      <c r="EG25" s="404"/>
      <c r="EH25" s="404"/>
      <c r="EI25" s="404"/>
      <c r="EJ25" s="404"/>
      <c r="EK25" s="404"/>
      <c r="EL25" s="404"/>
      <c r="EM25" s="404"/>
      <c r="EN25" s="404"/>
      <c r="EO25" s="404"/>
      <c r="EP25" s="404"/>
      <c r="EQ25" s="404"/>
      <c r="ER25" s="404"/>
      <c r="ES25" s="404"/>
      <c r="ET25" s="404"/>
      <c r="EU25" s="404"/>
      <c r="EV25" s="404"/>
      <c r="EW25" s="404"/>
      <c r="EX25" s="404"/>
      <c r="EY25" s="404"/>
      <c r="EZ25" s="404"/>
      <c r="FA25" s="404"/>
      <c r="FB25" s="404"/>
      <c r="FC25" s="404"/>
      <c r="FD25" s="404"/>
      <c r="FE25" s="404"/>
    </row>
    <row r="26" spans="1:161" s="48" customFormat="1" ht="24" customHeight="1">
      <c r="A26" s="410" t="s">
        <v>184</v>
      </c>
      <c r="B26" s="410"/>
      <c r="C26" s="410"/>
      <c r="D26" s="410"/>
      <c r="E26" s="410"/>
      <c r="F26" s="410"/>
      <c r="G26" s="410"/>
      <c r="H26" s="411"/>
      <c r="I26" s="444" t="s">
        <v>222</v>
      </c>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6" t="s">
        <v>223</v>
      </c>
      <c r="CO26" s="410"/>
      <c r="CP26" s="410"/>
      <c r="CQ26" s="410"/>
      <c r="CR26" s="410"/>
      <c r="CS26" s="410"/>
      <c r="CT26" s="410"/>
      <c r="CU26" s="411"/>
      <c r="CV26" s="448" t="s">
        <v>34</v>
      </c>
      <c r="CW26" s="410"/>
      <c r="CX26" s="410"/>
      <c r="CY26" s="410"/>
      <c r="CZ26" s="410"/>
      <c r="DA26" s="410"/>
      <c r="DB26" s="410"/>
      <c r="DC26" s="410"/>
      <c r="DD26" s="410"/>
      <c r="DE26" s="411"/>
      <c r="DF26" s="404"/>
      <c r="DG26" s="404"/>
      <c r="DH26" s="404"/>
      <c r="DI26" s="404"/>
      <c r="DJ26" s="404"/>
      <c r="DK26" s="404"/>
      <c r="DL26" s="404"/>
      <c r="DM26" s="404"/>
      <c r="DN26" s="404"/>
      <c r="DO26" s="404"/>
      <c r="DP26" s="404"/>
      <c r="DQ26" s="404"/>
      <c r="DR26" s="404"/>
      <c r="DS26" s="404"/>
      <c r="DT26" s="404"/>
      <c r="DU26" s="404"/>
      <c r="DV26" s="404"/>
      <c r="DW26" s="404"/>
      <c r="DX26" s="404"/>
      <c r="DY26" s="404"/>
      <c r="DZ26" s="404"/>
      <c r="EA26" s="404"/>
      <c r="EB26" s="404"/>
      <c r="EC26" s="404"/>
      <c r="ED26" s="404"/>
      <c r="EE26" s="404"/>
      <c r="EF26" s="404"/>
      <c r="EG26" s="404"/>
      <c r="EH26" s="404"/>
      <c r="EI26" s="404"/>
      <c r="EJ26" s="404"/>
      <c r="EK26" s="404"/>
      <c r="EL26" s="404"/>
      <c r="EM26" s="404"/>
      <c r="EN26" s="404"/>
      <c r="EO26" s="404"/>
      <c r="EP26" s="404"/>
      <c r="EQ26" s="404"/>
      <c r="ER26" s="404"/>
      <c r="ES26" s="404"/>
      <c r="ET26" s="404"/>
      <c r="EU26" s="404"/>
      <c r="EV26" s="404"/>
      <c r="EW26" s="404"/>
      <c r="EX26" s="404"/>
      <c r="EY26" s="404"/>
      <c r="EZ26" s="404"/>
      <c r="FA26" s="404"/>
      <c r="FB26" s="404"/>
      <c r="FC26" s="404"/>
      <c r="FD26" s="404"/>
      <c r="FE26" s="404"/>
    </row>
    <row r="27" spans="1:161" s="48" customFormat="1">
      <c r="A27" s="430"/>
      <c r="B27" s="430"/>
      <c r="C27" s="430"/>
      <c r="D27" s="430"/>
      <c r="E27" s="430"/>
      <c r="F27" s="430"/>
      <c r="G27" s="430"/>
      <c r="H27" s="431"/>
      <c r="I27" s="434" t="s">
        <v>106</v>
      </c>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435"/>
      <c r="CF27" s="435"/>
      <c r="CG27" s="435"/>
      <c r="CH27" s="435"/>
      <c r="CI27" s="435"/>
      <c r="CJ27" s="435"/>
      <c r="CK27" s="435"/>
      <c r="CL27" s="435"/>
      <c r="CM27" s="436"/>
      <c r="CN27" s="437" t="s">
        <v>224</v>
      </c>
      <c r="CO27" s="430"/>
      <c r="CP27" s="430"/>
      <c r="CQ27" s="430"/>
      <c r="CR27" s="430"/>
      <c r="CS27" s="430"/>
      <c r="CT27" s="430"/>
      <c r="CU27" s="431"/>
      <c r="CV27" s="441"/>
      <c r="CW27" s="441"/>
      <c r="CX27" s="441"/>
      <c r="CY27" s="441"/>
      <c r="CZ27" s="441"/>
      <c r="DA27" s="441"/>
      <c r="DB27" s="441"/>
      <c r="DC27" s="441"/>
      <c r="DD27" s="441"/>
      <c r="DE27" s="441"/>
      <c r="DF27" s="404"/>
      <c r="DG27" s="404"/>
      <c r="DH27" s="404"/>
      <c r="DI27" s="404"/>
      <c r="DJ27" s="404"/>
      <c r="DK27" s="404"/>
      <c r="DL27" s="404"/>
      <c r="DM27" s="404"/>
      <c r="DN27" s="404"/>
      <c r="DO27" s="404"/>
      <c r="DP27" s="404"/>
      <c r="DQ27" s="404"/>
      <c r="DR27" s="404"/>
      <c r="DS27" s="404"/>
      <c r="DT27" s="404"/>
      <c r="DU27" s="404"/>
      <c r="DV27" s="404"/>
      <c r="DW27" s="404"/>
      <c r="DX27" s="404"/>
      <c r="DY27" s="404"/>
      <c r="DZ27" s="404"/>
      <c r="EA27" s="404"/>
      <c r="EB27" s="404"/>
      <c r="EC27" s="404"/>
      <c r="ED27" s="404"/>
      <c r="EE27" s="404"/>
      <c r="EF27" s="404"/>
      <c r="EG27" s="404"/>
      <c r="EH27" s="404"/>
      <c r="EI27" s="404"/>
      <c r="EJ27" s="404"/>
      <c r="EK27" s="404"/>
      <c r="EL27" s="404"/>
      <c r="EM27" s="404"/>
      <c r="EN27" s="404"/>
      <c r="EO27" s="404"/>
      <c r="EP27" s="404"/>
      <c r="EQ27" s="404"/>
      <c r="ER27" s="404"/>
      <c r="ES27" s="404"/>
      <c r="ET27" s="404"/>
      <c r="EU27" s="404"/>
      <c r="EV27" s="404"/>
      <c r="EW27" s="404"/>
      <c r="EX27" s="404"/>
      <c r="EY27" s="404"/>
      <c r="EZ27" s="404"/>
      <c r="FA27" s="404"/>
      <c r="FB27" s="404"/>
      <c r="FC27" s="404"/>
      <c r="FD27" s="404"/>
      <c r="FE27" s="404"/>
    </row>
    <row r="28" spans="1:161" s="48" customFormat="1">
      <c r="A28" s="432"/>
      <c r="B28" s="432"/>
      <c r="C28" s="432"/>
      <c r="D28" s="432"/>
      <c r="E28" s="432"/>
      <c r="F28" s="432"/>
      <c r="G28" s="432"/>
      <c r="H28" s="433"/>
      <c r="I28" s="442"/>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43"/>
      <c r="CE28" s="443"/>
      <c r="CF28" s="443"/>
      <c r="CG28" s="443"/>
      <c r="CH28" s="443"/>
      <c r="CI28" s="443"/>
      <c r="CJ28" s="443"/>
      <c r="CK28" s="443"/>
      <c r="CL28" s="443"/>
      <c r="CM28" s="443"/>
      <c r="CN28" s="447"/>
      <c r="CO28" s="432"/>
      <c r="CP28" s="432"/>
      <c r="CQ28" s="432"/>
      <c r="CR28" s="432"/>
      <c r="CS28" s="432"/>
      <c r="CT28" s="432"/>
      <c r="CU28" s="433"/>
      <c r="CV28" s="441"/>
      <c r="CW28" s="441"/>
      <c r="CX28" s="441"/>
      <c r="CY28" s="441"/>
      <c r="CZ28" s="441"/>
      <c r="DA28" s="441"/>
      <c r="DB28" s="441"/>
      <c r="DC28" s="441"/>
      <c r="DD28" s="441"/>
      <c r="DE28" s="441"/>
      <c r="DF28" s="404"/>
      <c r="DG28" s="404"/>
      <c r="DH28" s="404"/>
      <c r="DI28" s="404"/>
      <c r="DJ28" s="404"/>
      <c r="DK28" s="404"/>
      <c r="DL28" s="404"/>
      <c r="DM28" s="404"/>
      <c r="DN28" s="404"/>
      <c r="DO28" s="404"/>
      <c r="DP28" s="404"/>
      <c r="DQ28" s="404"/>
      <c r="DR28" s="404"/>
      <c r="DS28" s="404"/>
      <c r="DT28" s="404"/>
      <c r="DU28" s="404"/>
      <c r="DV28" s="404"/>
      <c r="DW28" s="404"/>
      <c r="DX28" s="404"/>
      <c r="DY28" s="404"/>
      <c r="DZ28" s="404"/>
      <c r="EA28" s="404"/>
      <c r="EB28" s="404"/>
      <c r="EC28" s="404"/>
      <c r="ED28" s="404"/>
      <c r="EE28" s="404"/>
      <c r="EF28" s="404"/>
      <c r="EG28" s="404"/>
      <c r="EH28" s="404"/>
      <c r="EI28" s="404"/>
      <c r="EJ28" s="404"/>
      <c r="EK28" s="404"/>
      <c r="EL28" s="404"/>
      <c r="EM28" s="404"/>
      <c r="EN28" s="404"/>
      <c r="EO28" s="404"/>
      <c r="EP28" s="404"/>
      <c r="EQ28" s="404"/>
      <c r="ER28" s="404"/>
      <c r="ES28" s="404"/>
      <c r="ET28" s="404"/>
      <c r="EU28" s="404"/>
      <c r="EV28" s="404"/>
      <c r="EW28" s="404"/>
      <c r="EX28" s="404"/>
      <c r="EY28" s="404"/>
      <c r="EZ28" s="404"/>
      <c r="FA28" s="404"/>
      <c r="FB28" s="404"/>
      <c r="FC28" s="404"/>
      <c r="FD28" s="404"/>
      <c r="FE28" s="404"/>
    </row>
    <row r="29" spans="1:161" s="48" customFormat="1" ht="24" customHeight="1">
      <c r="A29" s="410" t="s">
        <v>185</v>
      </c>
      <c r="B29" s="410"/>
      <c r="C29" s="410"/>
      <c r="D29" s="410"/>
      <c r="E29" s="410"/>
      <c r="F29" s="410"/>
      <c r="G29" s="410"/>
      <c r="H29" s="411"/>
      <c r="I29" s="444" t="s">
        <v>107</v>
      </c>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6" t="s">
        <v>225</v>
      </c>
      <c r="CO29" s="410"/>
      <c r="CP29" s="410"/>
      <c r="CQ29" s="410"/>
      <c r="CR29" s="410"/>
      <c r="CS29" s="410"/>
      <c r="CT29" s="410"/>
      <c r="CU29" s="411"/>
      <c r="CV29" s="441" t="s">
        <v>34</v>
      </c>
      <c r="CW29" s="441"/>
      <c r="CX29" s="441"/>
      <c r="CY29" s="441"/>
      <c r="CZ29" s="441"/>
      <c r="DA29" s="441"/>
      <c r="DB29" s="441"/>
      <c r="DC29" s="441"/>
      <c r="DD29" s="441"/>
      <c r="DE29" s="441"/>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row>
    <row r="30" spans="1:161" s="48" customFormat="1">
      <c r="A30" s="430"/>
      <c r="B30" s="430"/>
      <c r="C30" s="430"/>
      <c r="D30" s="430"/>
      <c r="E30" s="430"/>
      <c r="F30" s="430"/>
      <c r="G30" s="430"/>
      <c r="H30" s="431"/>
      <c r="I30" s="434" t="s">
        <v>106</v>
      </c>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35"/>
      <c r="CI30" s="435"/>
      <c r="CJ30" s="435"/>
      <c r="CK30" s="435"/>
      <c r="CL30" s="435"/>
      <c r="CM30" s="436"/>
      <c r="CN30" s="437" t="s">
        <v>226</v>
      </c>
      <c r="CO30" s="430"/>
      <c r="CP30" s="430"/>
      <c r="CQ30" s="430"/>
      <c r="CR30" s="430"/>
      <c r="CS30" s="430"/>
      <c r="CT30" s="430"/>
      <c r="CU30" s="431"/>
      <c r="CV30" s="441"/>
      <c r="CW30" s="441"/>
      <c r="CX30" s="441"/>
      <c r="CY30" s="441"/>
      <c r="CZ30" s="441"/>
      <c r="DA30" s="441"/>
      <c r="DB30" s="441"/>
      <c r="DC30" s="441"/>
      <c r="DD30" s="441"/>
      <c r="DE30" s="441"/>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row>
    <row r="31" spans="1:161" s="48" customFormat="1" ht="12" thickBot="1">
      <c r="A31" s="432"/>
      <c r="B31" s="432"/>
      <c r="C31" s="432"/>
      <c r="D31" s="432"/>
      <c r="E31" s="432"/>
      <c r="F31" s="432"/>
      <c r="G31" s="432"/>
      <c r="H31" s="433"/>
      <c r="I31" s="442"/>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443"/>
      <c r="BY31" s="443"/>
      <c r="BZ31" s="443"/>
      <c r="CA31" s="443"/>
      <c r="CB31" s="443"/>
      <c r="CC31" s="443"/>
      <c r="CD31" s="443"/>
      <c r="CE31" s="443"/>
      <c r="CF31" s="443"/>
      <c r="CG31" s="443"/>
      <c r="CH31" s="443"/>
      <c r="CI31" s="443"/>
      <c r="CJ31" s="443"/>
      <c r="CK31" s="443"/>
      <c r="CL31" s="443"/>
      <c r="CM31" s="443"/>
      <c r="CN31" s="438"/>
      <c r="CO31" s="439"/>
      <c r="CP31" s="439"/>
      <c r="CQ31" s="439"/>
      <c r="CR31" s="439"/>
      <c r="CS31" s="439"/>
      <c r="CT31" s="439"/>
      <c r="CU31" s="440"/>
      <c r="CV31" s="441"/>
      <c r="CW31" s="441"/>
      <c r="CX31" s="441"/>
      <c r="CY31" s="441"/>
      <c r="CZ31" s="441"/>
      <c r="DA31" s="441"/>
      <c r="DB31" s="441"/>
      <c r="DC31" s="441"/>
      <c r="DD31" s="441"/>
      <c r="DE31" s="441"/>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row>
    <row r="33" spans="1:96">
      <c r="I33" s="33" t="s">
        <v>108</v>
      </c>
    </row>
    <row r="34" spans="1:96">
      <c r="I34" s="33" t="s">
        <v>167</v>
      </c>
      <c r="AQ34" s="424"/>
      <c r="AR34" s="424"/>
      <c r="AS34" s="424"/>
      <c r="AT34" s="424"/>
      <c r="AU34" s="424"/>
      <c r="AV34" s="424"/>
      <c r="AW34" s="424"/>
      <c r="AX34" s="424"/>
      <c r="AY34" s="424"/>
      <c r="AZ34" s="424"/>
      <c r="BA34" s="424"/>
      <c r="BB34" s="424"/>
      <c r="BC34" s="424"/>
      <c r="BD34" s="424"/>
      <c r="BE34" s="424"/>
      <c r="BF34" s="424"/>
      <c r="BG34" s="424"/>
      <c r="BH34" s="424"/>
      <c r="BK34" s="424"/>
      <c r="BL34" s="424"/>
      <c r="BM34" s="424"/>
      <c r="BN34" s="424"/>
      <c r="BO34" s="424"/>
      <c r="BP34" s="424"/>
      <c r="BQ34" s="424"/>
      <c r="BR34" s="424"/>
      <c r="BS34" s="424"/>
      <c r="BT34" s="424"/>
      <c r="BU34" s="424"/>
      <c r="BV34" s="424"/>
      <c r="BY34" s="424"/>
      <c r="BZ34" s="424"/>
      <c r="CA34" s="424"/>
      <c r="CB34" s="424"/>
      <c r="CC34" s="424"/>
      <c r="CD34" s="424"/>
      <c r="CE34" s="424"/>
      <c r="CF34" s="424"/>
      <c r="CG34" s="424"/>
      <c r="CH34" s="424"/>
      <c r="CI34" s="424"/>
      <c r="CJ34" s="424"/>
      <c r="CK34" s="424"/>
      <c r="CL34" s="424"/>
      <c r="CM34" s="424"/>
      <c r="CN34" s="424"/>
      <c r="CO34" s="424"/>
      <c r="CP34" s="424"/>
      <c r="CQ34" s="424"/>
      <c r="CR34" s="424"/>
    </row>
    <row r="35" spans="1:96" s="34" customFormat="1" ht="8.25">
      <c r="AQ35" s="427" t="s">
        <v>168</v>
      </c>
      <c r="AR35" s="427"/>
      <c r="AS35" s="427"/>
      <c r="AT35" s="427"/>
      <c r="AU35" s="427"/>
      <c r="AV35" s="427"/>
      <c r="AW35" s="427"/>
      <c r="AX35" s="427"/>
      <c r="AY35" s="427"/>
      <c r="AZ35" s="427"/>
      <c r="BA35" s="427"/>
      <c r="BB35" s="427"/>
      <c r="BC35" s="427"/>
      <c r="BD35" s="427"/>
      <c r="BE35" s="427"/>
      <c r="BF35" s="427"/>
      <c r="BG35" s="427"/>
      <c r="BH35" s="427"/>
      <c r="BK35" s="427" t="s">
        <v>4</v>
      </c>
      <c r="BL35" s="427"/>
      <c r="BM35" s="427"/>
      <c r="BN35" s="427"/>
      <c r="BO35" s="427"/>
      <c r="BP35" s="427"/>
      <c r="BQ35" s="427"/>
      <c r="BR35" s="427"/>
      <c r="BS35" s="427"/>
      <c r="BT35" s="427"/>
      <c r="BU35" s="427"/>
      <c r="BV35" s="427"/>
      <c r="BY35" s="427" t="s">
        <v>5</v>
      </c>
      <c r="BZ35" s="427"/>
      <c r="CA35" s="427"/>
      <c r="CB35" s="427"/>
      <c r="CC35" s="427"/>
      <c r="CD35" s="427"/>
      <c r="CE35" s="427"/>
      <c r="CF35" s="427"/>
      <c r="CG35" s="427"/>
      <c r="CH35" s="427"/>
      <c r="CI35" s="427"/>
      <c r="CJ35" s="427"/>
      <c r="CK35" s="427"/>
      <c r="CL35" s="427"/>
      <c r="CM35" s="427"/>
      <c r="CN35" s="427"/>
      <c r="CO35" s="427"/>
      <c r="CP35" s="427"/>
      <c r="CQ35" s="427"/>
      <c r="CR35" s="427"/>
    </row>
    <row r="36" spans="1:96" s="34" customFormat="1" ht="3" customHeight="1">
      <c r="AQ36" s="35"/>
      <c r="AR36" s="35"/>
      <c r="AS36" s="35"/>
      <c r="AT36" s="35"/>
      <c r="AU36" s="35"/>
      <c r="AV36" s="35"/>
      <c r="AW36" s="35"/>
      <c r="AX36" s="35"/>
      <c r="AY36" s="35"/>
      <c r="AZ36" s="35"/>
      <c r="BA36" s="35"/>
      <c r="BB36" s="35"/>
      <c r="BC36" s="35"/>
      <c r="BD36" s="35"/>
      <c r="BE36" s="35"/>
      <c r="BF36" s="35"/>
      <c r="BG36" s="35"/>
      <c r="BH36" s="35"/>
      <c r="BK36" s="35"/>
      <c r="BL36" s="35"/>
      <c r="BM36" s="35"/>
      <c r="BN36" s="35"/>
      <c r="BO36" s="35"/>
      <c r="BP36" s="35"/>
      <c r="BQ36" s="35"/>
      <c r="BR36" s="35"/>
      <c r="BS36" s="35"/>
      <c r="BT36" s="35"/>
      <c r="BU36" s="35"/>
      <c r="BV36" s="35"/>
      <c r="BY36" s="35"/>
      <c r="BZ36" s="35"/>
      <c r="CA36" s="35"/>
      <c r="CB36" s="35"/>
      <c r="CC36" s="35"/>
      <c r="CD36" s="35"/>
      <c r="CE36" s="35"/>
      <c r="CF36" s="35"/>
      <c r="CG36" s="35"/>
      <c r="CH36" s="35"/>
      <c r="CI36" s="35"/>
      <c r="CJ36" s="35"/>
      <c r="CK36" s="35"/>
      <c r="CL36" s="35"/>
      <c r="CM36" s="35"/>
      <c r="CN36" s="35"/>
      <c r="CO36" s="35"/>
      <c r="CP36" s="35"/>
      <c r="CQ36" s="35"/>
      <c r="CR36" s="35"/>
    </row>
    <row r="37" spans="1:96">
      <c r="I37" s="33" t="s">
        <v>169</v>
      </c>
      <c r="AM37" s="424"/>
      <c r="AN37" s="424"/>
      <c r="AO37" s="424"/>
      <c r="AP37" s="424"/>
      <c r="AQ37" s="424"/>
      <c r="AR37" s="424"/>
      <c r="AS37" s="424"/>
      <c r="AT37" s="424"/>
      <c r="AU37" s="424"/>
      <c r="AV37" s="424"/>
      <c r="AW37" s="424"/>
      <c r="AX37" s="424"/>
      <c r="AY37" s="424"/>
      <c r="AZ37" s="424"/>
      <c r="BA37" s="424"/>
      <c r="BB37" s="424"/>
      <c r="BC37" s="424"/>
      <c r="BD37" s="424"/>
      <c r="BG37" s="424"/>
      <c r="BH37" s="424"/>
      <c r="BI37" s="424"/>
      <c r="BJ37" s="424"/>
      <c r="BK37" s="424"/>
      <c r="BL37" s="424"/>
      <c r="BM37" s="424"/>
      <c r="BN37" s="424"/>
      <c r="BO37" s="424"/>
      <c r="BP37" s="424"/>
      <c r="BQ37" s="424"/>
      <c r="BR37" s="424"/>
      <c r="BS37" s="424"/>
      <c r="BT37" s="424"/>
      <c r="BU37" s="424"/>
      <c r="BV37" s="424"/>
      <c r="BW37" s="424"/>
      <c r="BX37" s="424"/>
      <c r="CA37" s="420"/>
      <c r="CB37" s="420"/>
      <c r="CC37" s="420"/>
      <c r="CD37" s="420"/>
      <c r="CE37" s="420"/>
      <c r="CF37" s="420"/>
      <c r="CG37" s="420"/>
      <c r="CH37" s="420"/>
      <c r="CI37" s="420"/>
      <c r="CJ37" s="420"/>
      <c r="CK37" s="420"/>
      <c r="CL37" s="420"/>
      <c r="CM37" s="420"/>
      <c r="CN37" s="420"/>
      <c r="CO37" s="420"/>
      <c r="CP37" s="420"/>
      <c r="CQ37" s="420"/>
      <c r="CR37" s="420"/>
    </row>
    <row r="38" spans="1:96" s="34" customFormat="1" ht="8.25">
      <c r="AM38" s="427" t="s">
        <v>168</v>
      </c>
      <c r="AN38" s="427"/>
      <c r="AO38" s="427"/>
      <c r="AP38" s="427"/>
      <c r="AQ38" s="427"/>
      <c r="AR38" s="427"/>
      <c r="AS38" s="427"/>
      <c r="AT38" s="427"/>
      <c r="AU38" s="427"/>
      <c r="AV38" s="427"/>
      <c r="AW38" s="427"/>
      <c r="AX38" s="427"/>
      <c r="AY38" s="427"/>
      <c r="AZ38" s="427"/>
      <c r="BA38" s="427"/>
      <c r="BB38" s="427"/>
      <c r="BC38" s="427"/>
      <c r="BD38" s="427"/>
      <c r="BG38" s="427" t="s">
        <v>170</v>
      </c>
      <c r="BH38" s="427"/>
      <c r="BI38" s="427"/>
      <c r="BJ38" s="427"/>
      <c r="BK38" s="427"/>
      <c r="BL38" s="427"/>
      <c r="BM38" s="427"/>
      <c r="BN38" s="427"/>
      <c r="BO38" s="427"/>
      <c r="BP38" s="427"/>
      <c r="BQ38" s="427"/>
      <c r="BR38" s="427"/>
      <c r="BS38" s="427"/>
      <c r="BT38" s="427"/>
      <c r="BU38" s="427"/>
      <c r="BV38" s="427"/>
      <c r="BW38" s="427"/>
      <c r="BX38" s="427"/>
      <c r="CA38" s="427" t="s">
        <v>171</v>
      </c>
      <c r="CB38" s="427"/>
      <c r="CC38" s="427"/>
      <c r="CD38" s="427"/>
      <c r="CE38" s="427"/>
      <c r="CF38" s="427"/>
      <c r="CG38" s="427"/>
      <c r="CH38" s="427"/>
      <c r="CI38" s="427"/>
      <c r="CJ38" s="427"/>
      <c r="CK38" s="427"/>
      <c r="CL38" s="427"/>
      <c r="CM38" s="427"/>
      <c r="CN38" s="427"/>
      <c r="CO38" s="427"/>
      <c r="CP38" s="427"/>
      <c r="CQ38" s="427"/>
      <c r="CR38" s="427"/>
    </row>
    <row r="39" spans="1:96" s="34" customFormat="1" ht="3" customHeight="1">
      <c r="AM39" s="35"/>
      <c r="AN39" s="35"/>
      <c r="AO39" s="35"/>
      <c r="AP39" s="35"/>
      <c r="AQ39" s="35"/>
      <c r="AR39" s="35"/>
      <c r="AS39" s="35"/>
      <c r="AT39" s="35"/>
      <c r="AU39" s="35"/>
      <c r="AV39" s="35"/>
      <c r="AW39" s="35"/>
      <c r="AX39" s="35"/>
      <c r="AY39" s="35"/>
      <c r="AZ39" s="35"/>
      <c r="BA39" s="35"/>
      <c r="BB39" s="35"/>
      <c r="BC39" s="35"/>
      <c r="BD39" s="35"/>
      <c r="BG39" s="35"/>
      <c r="BH39" s="35"/>
      <c r="BI39" s="35"/>
      <c r="BJ39" s="35"/>
      <c r="BK39" s="35"/>
      <c r="BL39" s="35"/>
      <c r="BM39" s="35"/>
      <c r="BN39" s="35"/>
      <c r="BO39" s="35"/>
      <c r="BP39" s="35"/>
      <c r="BQ39" s="35"/>
      <c r="BR39" s="35"/>
      <c r="BS39" s="35"/>
      <c r="BT39" s="35"/>
      <c r="BU39" s="35"/>
      <c r="BV39" s="35"/>
      <c r="BW39" s="35"/>
      <c r="BX39" s="35"/>
      <c r="CA39" s="35"/>
      <c r="CB39" s="35"/>
      <c r="CC39" s="35"/>
      <c r="CD39" s="35"/>
      <c r="CE39" s="35"/>
      <c r="CF39" s="35"/>
      <c r="CG39" s="35"/>
      <c r="CH39" s="35"/>
      <c r="CI39" s="35"/>
      <c r="CJ39" s="35"/>
      <c r="CK39" s="35"/>
      <c r="CL39" s="35"/>
      <c r="CM39" s="35"/>
      <c r="CN39" s="35"/>
      <c r="CO39" s="35"/>
      <c r="CP39" s="35"/>
      <c r="CQ39" s="35"/>
      <c r="CR39" s="35"/>
    </row>
    <row r="40" spans="1:96">
      <c r="I40" s="419" t="s">
        <v>172</v>
      </c>
      <c r="J40" s="419"/>
      <c r="K40" s="420"/>
      <c r="L40" s="420"/>
      <c r="M40" s="420"/>
      <c r="N40" s="421" t="s">
        <v>172</v>
      </c>
      <c r="O40" s="421"/>
      <c r="Q40" s="420"/>
      <c r="R40" s="420"/>
      <c r="S40" s="420"/>
      <c r="T40" s="420"/>
      <c r="U40" s="420"/>
      <c r="V40" s="420"/>
      <c r="W40" s="420"/>
      <c r="X40" s="420"/>
      <c r="Y40" s="420"/>
      <c r="Z40" s="420"/>
      <c r="AA40" s="420"/>
      <c r="AB40" s="420"/>
      <c r="AC40" s="420"/>
      <c r="AD40" s="420"/>
      <c r="AE40" s="420"/>
      <c r="AF40" s="419">
        <v>20</v>
      </c>
      <c r="AG40" s="419"/>
      <c r="AH40" s="419"/>
      <c r="AI40" s="422"/>
      <c r="AJ40" s="422"/>
      <c r="AK40" s="422"/>
      <c r="AL40" s="33" t="s">
        <v>173</v>
      </c>
    </row>
    <row r="41" spans="1:96" ht="12" hidden="1" thickBot="1"/>
    <row r="42" spans="1:96" ht="3" hidden="1"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7"/>
    </row>
    <row r="43" spans="1:96" hidden="1">
      <c r="A43" s="38" t="s">
        <v>109</v>
      </c>
      <c r="CM43" s="39"/>
    </row>
    <row r="44" spans="1:96" hidden="1">
      <c r="A44" s="423"/>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5"/>
    </row>
    <row r="45" spans="1:96" s="34" customFormat="1" ht="8.25" hidden="1">
      <c r="A45" s="426" t="s">
        <v>174</v>
      </c>
      <c r="B45" s="427"/>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8"/>
    </row>
    <row r="46" spans="1:96" s="34" customFormat="1" ht="6" hidden="1" customHeight="1">
      <c r="A46" s="40"/>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41"/>
    </row>
    <row r="47" spans="1:96" hidden="1">
      <c r="A47" s="423"/>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4"/>
      <c r="BR47" s="424"/>
      <c r="BS47" s="424"/>
      <c r="BT47" s="424"/>
      <c r="BU47" s="424"/>
      <c r="BV47" s="424"/>
      <c r="BW47" s="424"/>
      <c r="BX47" s="424"/>
      <c r="BY47" s="424"/>
      <c r="BZ47" s="424"/>
      <c r="CA47" s="424"/>
      <c r="CB47" s="424"/>
      <c r="CC47" s="424"/>
      <c r="CD47" s="424"/>
      <c r="CE47" s="424"/>
      <c r="CF47" s="424"/>
      <c r="CG47" s="424"/>
      <c r="CH47" s="424"/>
      <c r="CI47" s="424"/>
      <c r="CJ47" s="424"/>
      <c r="CK47" s="424"/>
      <c r="CL47" s="424"/>
      <c r="CM47" s="425"/>
    </row>
    <row r="48" spans="1:96" s="34" customFormat="1" ht="8.25" hidden="1">
      <c r="A48" s="426" t="s">
        <v>4</v>
      </c>
      <c r="B48" s="427"/>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AH48" s="427" t="s">
        <v>5</v>
      </c>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8"/>
    </row>
    <row r="49" spans="1:161" hidden="1">
      <c r="A49" s="38"/>
      <c r="CM49" s="39"/>
    </row>
    <row r="50" spans="1:161" hidden="1">
      <c r="A50" s="418" t="s">
        <v>172</v>
      </c>
      <c r="B50" s="419"/>
      <c r="C50" s="420"/>
      <c r="D50" s="420"/>
      <c r="E50" s="420"/>
      <c r="F50" s="421" t="s">
        <v>172</v>
      </c>
      <c r="G50" s="421"/>
      <c r="I50" s="420"/>
      <c r="J50" s="420"/>
      <c r="K50" s="420"/>
      <c r="L50" s="420"/>
      <c r="M50" s="420"/>
      <c r="N50" s="420"/>
      <c r="O50" s="420"/>
      <c r="P50" s="420"/>
      <c r="Q50" s="420"/>
      <c r="R50" s="420"/>
      <c r="S50" s="420"/>
      <c r="T50" s="420"/>
      <c r="U50" s="420"/>
      <c r="V50" s="420"/>
      <c r="W50" s="420"/>
      <c r="X50" s="419">
        <v>20</v>
      </c>
      <c r="Y50" s="419"/>
      <c r="Z50" s="419"/>
      <c r="AA50" s="422"/>
      <c r="AB50" s="422"/>
      <c r="AC50" s="422"/>
      <c r="AD50" s="33" t="s">
        <v>173</v>
      </c>
      <c r="CM50" s="39"/>
    </row>
    <row r="51" spans="1:161" ht="3" hidden="1" customHeight="1" thickBot="1">
      <c r="A51" s="42"/>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4"/>
    </row>
    <row r="52" spans="1:161" hidden="1">
      <c r="A52" s="45"/>
      <c r="B52" s="45"/>
      <c r="C52" s="45"/>
      <c r="D52" s="45"/>
      <c r="E52" s="45"/>
      <c r="F52" s="45"/>
      <c r="G52" s="45"/>
      <c r="H52" s="45"/>
      <c r="I52" s="45"/>
      <c r="J52" s="45"/>
      <c r="K52" s="45"/>
      <c r="L52" s="45"/>
      <c r="M52" s="45"/>
      <c r="N52" s="45"/>
      <c r="O52" s="45"/>
      <c r="P52" s="45"/>
      <c r="Q52" s="45"/>
      <c r="R52" s="45"/>
      <c r="S52" s="45"/>
      <c r="T52" s="45"/>
      <c r="U52" s="45"/>
      <c r="V52" s="45"/>
      <c r="W52" s="45"/>
      <c r="X52" s="45"/>
      <c r="Y52" s="45"/>
    </row>
    <row r="53" spans="1:161" s="47" customFormat="1" ht="12" customHeight="1">
      <c r="A53" s="46" t="s">
        <v>227</v>
      </c>
    </row>
    <row r="54" spans="1:161" s="47" customFormat="1" ht="40.5" customHeight="1">
      <c r="A54" s="405" t="s">
        <v>228</v>
      </c>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c r="DO54" s="406"/>
      <c r="DP54" s="406"/>
      <c r="DQ54" s="406"/>
      <c r="DR54" s="406"/>
      <c r="DS54" s="406"/>
      <c r="DT54" s="406"/>
      <c r="DU54" s="406"/>
      <c r="DV54" s="406"/>
      <c r="DW54" s="406"/>
      <c r="DX54" s="406"/>
      <c r="DY54" s="406"/>
      <c r="DZ54" s="406"/>
      <c r="EA54" s="406"/>
      <c r="EB54" s="406"/>
      <c r="EC54" s="406"/>
      <c r="ED54" s="406"/>
      <c r="EE54" s="406"/>
      <c r="EF54" s="406"/>
      <c r="EG54" s="406"/>
      <c r="EH54" s="406"/>
      <c r="EI54" s="406"/>
      <c r="EJ54" s="406"/>
      <c r="EK54" s="406"/>
      <c r="EL54" s="406"/>
      <c r="EM54" s="406"/>
      <c r="EN54" s="406"/>
      <c r="EO54" s="406"/>
      <c r="EP54" s="406"/>
      <c r="EQ54" s="406"/>
      <c r="ER54" s="406"/>
      <c r="ES54" s="406"/>
      <c r="ET54" s="406"/>
      <c r="EU54" s="406"/>
      <c r="EV54" s="406"/>
      <c r="EW54" s="406"/>
      <c r="EX54" s="406"/>
      <c r="EY54" s="406"/>
      <c r="EZ54" s="406"/>
      <c r="FA54" s="406"/>
      <c r="FB54" s="406"/>
      <c r="FC54" s="406"/>
      <c r="FD54" s="406"/>
      <c r="FE54" s="406"/>
    </row>
    <row r="55" spans="1:161" s="47" customFormat="1" ht="21" customHeight="1">
      <c r="A55" s="407" t="s">
        <v>229</v>
      </c>
      <c r="B55" s="407"/>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S55" s="407"/>
      <c r="BT55" s="407"/>
      <c r="BU55" s="407"/>
      <c r="BV55" s="407"/>
      <c r="BW55" s="407"/>
      <c r="BX55" s="407"/>
      <c r="BY55" s="407"/>
      <c r="BZ55" s="407"/>
      <c r="CA55" s="407"/>
      <c r="CB55" s="407"/>
      <c r="CC55" s="407"/>
      <c r="CD55" s="407"/>
      <c r="CE55" s="407"/>
      <c r="CF55" s="407"/>
      <c r="CG55" s="407"/>
      <c r="CH55" s="407"/>
      <c r="CI55" s="407"/>
      <c r="CJ55" s="407"/>
      <c r="CK55" s="407"/>
      <c r="CL55" s="407"/>
      <c r="CM55" s="407"/>
      <c r="CN55" s="407"/>
      <c r="CO55" s="407"/>
      <c r="CP55" s="407"/>
      <c r="CQ55" s="407"/>
      <c r="CR55" s="407"/>
      <c r="CS55" s="407"/>
      <c r="CT55" s="407"/>
      <c r="CU55" s="407"/>
      <c r="CV55" s="407"/>
      <c r="CW55" s="407"/>
      <c r="CX55" s="407"/>
      <c r="CY55" s="407"/>
      <c r="CZ55" s="407"/>
      <c r="DA55" s="407"/>
      <c r="DB55" s="407"/>
      <c r="DC55" s="407"/>
      <c r="DD55" s="407"/>
      <c r="DE55" s="407"/>
      <c r="DF55" s="407"/>
      <c r="DG55" s="407"/>
      <c r="DH55" s="407"/>
      <c r="DI55" s="407"/>
      <c r="DJ55" s="407"/>
      <c r="DK55" s="407"/>
      <c r="DL55" s="407"/>
      <c r="DM55" s="407"/>
      <c r="DN55" s="407"/>
      <c r="DO55" s="407"/>
      <c r="DP55" s="407"/>
      <c r="DQ55" s="407"/>
      <c r="DR55" s="407"/>
      <c r="DS55" s="407"/>
      <c r="DT55" s="407"/>
      <c r="DU55" s="407"/>
      <c r="DV55" s="407"/>
      <c r="DW55" s="407"/>
      <c r="DX55" s="407"/>
      <c r="DY55" s="407"/>
      <c r="DZ55" s="407"/>
      <c r="EA55" s="407"/>
      <c r="EB55" s="407"/>
      <c r="EC55" s="407"/>
      <c r="ED55" s="407"/>
      <c r="EE55" s="407"/>
      <c r="EF55" s="407"/>
      <c r="EG55" s="407"/>
      <c r="EH55" s="407"/>
      <c r="EI55" s="407"/>
      <c r="EJ55" s="407"/>
      <c r="EK55" s="407"/>
      <c r="EL55" s="407"/>
      <c r="EM55" s="407"/>
      <c r="EN55" s="407"/>
      <c r="EO55" s="407"/>
      <c r="EP55" s="407"/>
      <c r="EQ55" s="407"/>
      <c r="ER55" s="407"/>
      <c r="ES55" s="407"/>
      <c r="ET55" s="407"/>
      <c r="EU55" s="407"/>
      <c r="EV55" s="407"/>
      <c r="EW55" s="407"/>
      <c r="EX55" s="407"/>
      <c r="EY55" s="407"/>
      <c r="EZ55" s="407"/>
      <c r="FA55" s="407"/>
      <c r="FB55" s="407"/>
      <c r="FC55" s="407"/>
      <c r="FD55" s="407"/>
      <c r="FE55" s="407"/>
    </row>
    <row r="56" spans="1:161" s="47" customFormat="1" ht="11.25" customHeight="1">
      <c r="A56" s="46" t="s">
        <v>230</v>
      </c>
    </row>
    <row r="57" spans="1:161" s="47" customFormat="1" ht="11.25" customHeight="1">
      <c r="A57" s="46" t="s">
        <v>231</v>
      </c>
    </row>
    <row r="58" spans="1:161" s="47" customFormat="1" ht="11.25" customHeight="1">
      <c r="A58" s="46" t="s">
        <v>232</v>
      </c>
    </row>
    <row r="59" spans="1:161" s="47" customFormat="1" ht="20.25" customHeight="1">
      <c r="A59" s="408" t="s">
        <v>233</v>
      </c>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09"/>
      <c r="BF59" s="409"/>
      <c r="BG59" s="409"/>
      <c r="BH59" s="409"/>
      <c r="BI59" s="409"/>
      <c r="BJ59" s="409"/>
      <c r="BK59" s="409"/>
      <c r="BL59" s="409"/>
      <c r="BM59" s="409"/>
      <c r="BN59" s="409"/>
      <c r="BO59" s="409"/>
      <c r="BP59" s="409"/>
      <c r="BQ59" s="409"/>
      <c r="BR59" s="409"/>
      <c r="BS59" s="409"/>
      <c r="BT59" s="409"/>
      <c r="BU59" s="409"/>
      <c r="BV59" s="409"/>
      <c r="BW59" s="409"/>
      <c r="BX59" s="409"/>
      <c r="BY59" s="409"/>
      <c r="BZ59" s="409"/>
      <c r="CA59" s="409"/>
      <c r="CB59" s="409"/>
      <c r="CC59" s="409"/>
      <c r="CD59" s="409"/>
      <c r="CE59" s="409"/>
      <c r="CF59" s="409"/>
      <c r="CG59" s="409"/>
      <c r="CH59" s="409"/>
      <c r="CI59" s="409"/>
      <c r="CJ59" s="409"/>
      <c r="CK59" s="409"/>
      <c r="CL59" s="409"/>
      <c r="CM59" s="409"/>
      <c r="CN59" s="409"/>
      <c r="CO59" s="409"/>
      <c r="CP59" s="409"/>
      <c r="CQ59" s="409"/>
      <c r="CR59" s="409"/>
      <c r="CS59" s="409"/>
      <c r="CT59" s="409"/>
      <c r="CU59" s="409"/>
      <c r="CV59" s="409"/>
      <c r="CW59" s="409"/>
      <c r="CX59" s="409"/>
      <c r="CY59" s="409"/>
      <c r="CZ59" s="409"/>
      <c r="DA59" s="409"/>
      <c r="DB59" s="409"/>
      <c r="DC59" s="409"/>
      <c r="DD59" s="409"/>
      <c r="DE59" s="409"/>
      <c r="DF59" s="409"/>
      <c r="DG59" s="409"/>
      <c r="DH59" s="409"/>
      <c r="DI59" s="409"/>
      <c r="DJ59" s="409"/>
      <c r="DK59" s="409"/>
      <c r="DL59" s="409"/>
      <c r="DM59" s="409"/>
      <c r="DN59" s="409"/>
      <c r="DO59" s="409"/>
      <c r="DP59" s="409"/>
      <c r="DQ59" s="409"/>
      <c r="DR59" s="409"/>
      <c r="DS59" s="409"/>
      <c r="DT59" s="409"/>
      <c r="DU59" s="409"/>
      <c r="DV59" s="409"/>
      <c r="DW59" s="409"/>
      <c r="DX59" s="409"/>
      <c r="DY59" s="409"/>
      <c r="DZ59" s="409"/>
      <c r="EA59" s="409"/>
      <c r="EB59" s="409"/>
      <c r="EC59" s="409"/>
      <c r="ED59" s="409"/>
      <c r="EE59" s="409"/>
      <c r="EF59" s="409"/>
      <c r="EG59" s="409"/>
      <c r="EH59" s="409"/>
      <c r="EI59" s="409"/>
      <c r="EJ59" s="409"/>
      <c r="EK59" s="409"/>
      <c r="EL59" s="409"/>
      <c r="EM59" s="409"/>
      <c r="EN59" s="409"/>
      <c r="EO59" s="409"/>
      <c r="EP59" s="409"/>
      <c r="EQ59" s="409"/>
      <c r="ER59" s="409"/>
      <c r="ES59" s="409"/>
      <c r="ET59" s="409"/>
      <c r="EU59" s="409"/>
      <c r="EV59" s="409"/>
      <c r="EW59" s="409"/>
      <c r="EX59" s="409"/>
      <c r="EY59" s="409"/>
      <c r="EZ59" s="409"/>
      <c r="FA59" s="409"/>
      <c r="FB59" s="409"/>
      <c r="FC59" s="409"/>
      <c r="FD59" s="409"/>
      <c r="FE59" s="409"/>
    </row>
    <row r="60" spans="1:161" ht="3" customHeight="1"/>
  </sheetData>
  <mergeCells count="246">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K40:M40"/>
    <mergeCell ref="N40:O40"/>
    <mergeCell ref="Q40:AE40"/>
    <mergeCell ref="AF40:AH40"/>
    <mergeCell ref="AI40:AK40"/>
    <mergeCell ref="AM37:BD37"/>
    <mergeCell ref="BG37:BX37"/>
    <mergeCell ref="CA37:CR37"/>
    <mergeCell ref="AM38:BD38"/>
    <mergeCell ref="BG38:BX38"/>
    <mergeCell ref="CA38:CR38"/>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s>
  <phoneticPr fontId="19"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6.xml><?xml version="1.0" encoding="utf-8"?>
<worksheet xmlns="http://schemas.openxmlformats.org/spreadsheetml/2006/main" xmlns:r="http://schemas.openxmlformats.org/officeDocument/2006/relationships">
  <dimension ref="A1:V326"/>
  <sheetViews>
    <sheetView topLeftCell="A127" workbookViewId="0">
      <selection activeCell="H164" sqref="H164:I164"/>
    </sheetView>
  </sheetViews>
  <sheetFormatPr defaultColWidth="9.140625" defaultRowHeight="11.25"/>
  <cols>
    <col min="1" max="1" width="6.7109375" style="76" customWidth="1"/>
    <col min="2" max="2" width="29.140625" style="76" customWidth="1"/>
    <col min="3" max="3" width="10.85546875" style="76" customWidth="1"/>
    <col min="4" max="4" width="11.7109375" style="76" customWidth="1"/>
    <col min="5" max="5" width="11.85546875" style="76" customWidth="1"/>
    <col min="6" max="6" width="12.5703125" style="76" customWidth="1"/>
    <col min="7" max="7" width="14.140625" style="76" customWidth="1"/>
    <col min="8" max="8" width="13.28515625" style="76" customWidth="1"/>
    <col min="9" max="9" width="17.28515625" style="76" customWidth="1"/>
    <col min="10" max="10" width="12.85546875" style="76" customWidth="1"/>
    <col min="11" max="11" width="13.42578125" style="76" bestFit="1" customWidth="1"/>
    <col min="12" max="12" width="10.28515625" style="76" bestFit="1" customWidth="1"/>
    <col min="13" max="13" width="15.28515625" style="76" customWidth="1"/>
    <col min="14" max="14" width="10.28515625" style="76" bestFit="1" customWidth="1"/>
    <col min="15" max="256" width="9.140625" style="76"/>
    <col min="257" max="257" width="6.7109375" style="76" customWidth="1"/>
    <col min="258" max="258" width="29.140625" style="76" customWidth="1"/>
    <col min="259" max="259" width="10.85546875" style="76" customWidth="1"/>
    <col min="260" max="260" width="11.7109375" style="76" customWidth="1"/>
    <col min="261" max="261" width="11.85546875" style="76" customWidth="1"/>
    <col min="262" max="262" width="12.5703125" style="76" customWidth="1"/>
    <col min="263" max="263" width="14.140625" style="76" customWidth="1"/>
    <col min="264" max="264" width="13.28515625" style="76" customWidth="1"/>
    <col min="265" max="265" width="17.28515625" style="76" customWidth="1"/>
    <col min="266" max="266" width="12.85546875" style="76" customWidth="1"/>
    <col min="267" max="267" width="13.42578125" style="76" bestFit="1" customWidth="1"/>
    <col min="268" max="268" width="10.28515625" style="76" bestFit="1" customWidth="1"/>
    <col min="269" max="269" width="15.28515625" style="76" customWidth="1"/>
    <col min="270" max="270" width="10.28515625" style="76" bestFit="1" customWidth="1"/>
    <col min="271" max="512" width="9.140625" style="76"/>
    <col min="513" max="513" width="6.7109375" style="76" customWidth="1"/>
    <col min="514" max="514" width="29.140625" style="76" customWidth="1"/>
    <col min="515" max="515" width="10.85546875" style="76" customWidth="1"/>
    <col min="516" max="516" width="11.7109375" style="76" customWidth="1"/>
    <col min="517" max="517" width="11.85546875" style="76" customWidth="1"/>
    <col min="518" max="518" width="12.5703125" style="76" customWidth="1"/>
    <col min="519" max="519" width="14.140625" style="76" customWidth="1"/>
    <col min="520" max="520" width="13.28515625" style="76" customWidth="1"/>
    <col min="521" max="521" width="17.28515625" style="76" customWidth="1"/>
    <col min="522" max="522" width="12.85546875" style="76" customWidth="1"/>
    <col min="523" max="523" width="13.42578125" style="76" bestFit="1" customWidth="1"/>
    <col min="524" max="524" width="10.28515625" style="76" bestFit="1" customWidth="1"/>
    <col min="525" max="525" width="15.28515625" style="76" customWidth="1"/>
    <col min="526" max="526" width="10.28515625" style="76" bestFit="1" customWidth="1"/>
    <col min="527" max="768" width="9.140625" style="76"/>
    <col min="769" max="769" width="6.7109375" style="76" customWidth="1"/>
    <col min="770" max="770" width="29.140625" style="76" customWidth="1"/>
    <col min="771" max="771" width="10.85546875" style="76" customWidth="1"/>
    <col min="772" max="772" width="11.7109375" style="76" customWidth="1"/>
    <col min="773" max="773" width="11.85546875" style="76" customWidth="1"/>
    <col min="774" max="774" width="12.5703125" style="76" customWidth="1"/>
    <col min="775" max="775" width="14.140625" style="76" customWidth="1"/>
    <col min="776" max="776" width="13.28515625" style="76" customWidth="1"/>
    <col min="777" max="777" width="17.28515625" style="76" customWidth="1"/>
    <col min="778" max="778" width="12.85546875" style="76" customWidth="1"/>
    <col min="779" max="779" width="13.42578125" style="76" bestFit="1" customWidth="1"/>
    <col min="780" max="780" width="10.28515625" style="76" bestFit="1" customWidth="1"/>
    <col min="781" max="781" width="15.28515625" style="76" customWidth="1"/>
    <col min="782" max="782" width="10.28515625" style="76" bestFit="1" customWidth="1"/>
    <col min="783" max="1024" width="9.140625" style="76"/>
    <col min="1025" max="1025" width="6.7109375" style="76" customWidth="1"/>
    <col min="1026" max="1026" width="29.140625" style="76" customWidth="1"/>
    <col min="1027" max="1027" width="10.85546875" style="76" customWidth="1"/>
    <col min="1028" max="1028" width="11.7109375" style="76" customWidth="1"/>
    <col min="1029" max="1029" width="11.85546875" style="76" customWidth="1"/>
    <col min="1030" max="1030" width="12.5703125" style="76" customWidth="1"/>
    <col min="1031" max="1031" width="14.140625" style="76" customWidth="1"/>
    <col min="1032" max="1032" width="13.28515625" style="76" customWidth="1"/>
    <col min="1033" max="1033" width="17.28515625" style="76" customWidth="1"/>
    <col min="1034" max="1034" width="12.85546875" style="76" customWidth="1"/>
    <col min="1035" max="1035" width="13.42578125" style="76" bestFit="1" customWidth="1"/>
    <col min="1036" max="1036" width="10.28515625" style="76" bestFit="1" customWidth="1"/>
    <col min="1037" max="1037" width="15.28515625" style="76" customWidth="1"/>
    <col min="1038" max="1038" width="10.28515625" style="76" bestFit="1" customWidth="1"/>
    <col min="1039" max="1280" width="9.140625" style="76"/>
    <col min="1281" max="1281" width="6.7109375" style="76" customWidth="1"/>
    <col min="1282" max="1282" width="29.140625" style="76" customWidth="1"/>
    <col min="1283" max="1283" width="10.85546875" style="76" customWidth="1"/>
    <col min="1284" max="1284" width="11.7109375" style="76" customWidth="1"/>
    <col min="1285" max="1285" width="11.85546875" style="76" customWidth="1"/>
    <col min="1286" max="1286" width="12.5703125" style="76" customWidth="1"/>
    <col min="1287" max="1287" width="14.140625" style="76" customWidth="1"/>
    <col min="1288" max="1288" width="13.28515625" style="76" customWidth="1"/>
    <col min="1289" max="1289" width="17.28515625" style="76" customWidth="1"/>
    <col min="1290" max="1290" width="12.85546875" style="76" customWidth="1"/>
    <col min="1291" max="1291" width="13.42578125" style="76" bestFit="1" customWidth="1"/>
    <col min="1292" max="1292" width="10.28515625" style="76" bestFit="1" customWidth="1"/>
    <col min="1293" max="1293" width="15.28515625" style="76" customWidth="1"/>
    <col min="1294" max="1294" width="10.28515625" style="76" bestFit="1" customWidth="1"/>
    <col min="1295" max="1536" width="9.140625" style="76"/>
    <col min="1537" max="1537" width="6.7109375" style="76" customWidth="1"/>
    <col min="1538" max="1538" width="29.140625" style="76" customWidth="1"/>
    <col min="1539" max="1539" width="10.85546875" style="76" customWidth="1"/>
    <col min="1540" max="1540" width="11.7109375" style="76" customWidth="1"/>
    <col min="1541" max="1541" width="11.85546875" style="76" customWidth="1"/>
    <col min="1542" max="1542" width="12.5703125" style="76" customWidth="1"/>
    <col min="1543" max="1543" width="14.140625" style="76" customWidth="1"/>
    <col min="1544" max="1544" width="13.28515625" style="76" customWidth="1"/>
    <col min="1545" max="1545" width="17.28515625" style="76" customWidth="1"/>
    <col min="1546" max="1546" width="12.85546875" style="76" customWidth="1"/>
    <col min="1547" max="1547" width="13.42578125" style="76" bestFit="1" customWidth="1"/>
    <col min="1548" max="1548" width="10.28515625" style="76" bestFit="1" customWidth="1"/>
    <col min="1549" max="1549" width="15.28515625" style="76" customWidth="1"/>
    <col min="1550" max="1550" width="10.28515625" style="76" bestFit="1" customWidth="1"/>
    <col min="1551" max="1792" width="9.140625" style="76"/>
    <col min="1793" max="1793" width="6.7109375" style="76" customWidth="1"/>
    <col min="1794" max="1794" width="29.140625" style="76" customWidth="1"/>
    <col min="1795" max="1795" width="10.85546875" style="76" customWidth="1"/>
    <col min="1796" max="1796" width="11.7109375" style="76" customWidth="1"/>
    <col min="1797" max="1797" width="11.85546875" style="76" customWidth="1"/>
    <col min="1798" max="1798" width="12.5703125" style="76" customWidth="1"/>
    <col min="1799" max="1799" width="14.140625" style="76" customWidth="1"/>
    <col min="1800" max="1800" width="13.28515625" style="76" customWidth="1"/>
    <col min="1801" max="1801" width="17.28515625" style="76" customWidth="1"/>
    <col min="1802" max="1802" width="12.85546875" style="76" customWidth="1"/>
    <col min="1803" max="1803" width="13.42578125" style="76" bestFit="1" customWidth="1"/>
    <col min="1804" max="1804" width="10.28515625" style="76" bestFit="1" customWidth="1"/>
    <col min="1805" max="1805" width="15.28515625" style="76" customWidth="1"/>
    <col min="1806" max="1806" width="10.28515625" style="76" bestFit="1" customWidth="1"/>
    <col min="1807" max="2048" width="9.140625" style="76"/>
    <col min="2049" max="2049" width="6.7109375" style="76" customWidth="1"/>
    <col min="2050" max="2050" width="29.140625" style="76" customWidth="1"/>
    <col min="2051" max="2051" width="10.85546875" style="76" customWidth="1"/>
    <col min="2052" max="2052" width="11.7109375" style="76" customWidth="1"/>
    <col min="2053" max="2053" width="11.85546875" style="76" customWidth="1"/>
    <col min="2054" max="2054" width="12.5703125" style="76" customWidth="1"/>
    <col min="2055" max="2055" width="14.140625" style="76" customWidth="1"/>
    <col min="2056" max="2056" width="13.28515625" style="76" customWidth="1"/>
    <col min="2057" max="2057" width="17.28515625" style="76" customWidth="1"/>
    <col min="2058" max="2058" width="12.85546875" style="76" customWidth="1"/>
    <col min="2059" max="2059" width="13.42578125" style="76" bestFit="1" customWidth="1"/>
    <col min="2060" max="2060" width="10.28515625" style="76" bestFit="1" customWidth="1"/>
    <col min="2061" max="2061" width="15.28515625" style="76" customWidth="1"/>
    <col min="2062" max="2062" width="10.28515625" style="76" bestFit="1" customWidth="1"/>
    <col min="2063" max="2304" width="9.140625" style="76"/>
    <col min="2305" max="2305" width="6.7109375" style="76" customWidth="1"/>
    <col min="2306" max="2306" width="29.140625" style="76" customWidth="1"/>
    <col min="2307" max="2307" width="10.85546875" style="76" customWidth="1"/>
    <col min="2308" max="2308" width="11.7109375" style="76" customWidth="1"/>
    <col min="2309" max="2309" width="11.85546875" style="76" customWidth="1"/>
    <col min="2310" max="2310" width="12.5703125" style="76" customWidth="1"/>
    <col min="2311" max="2311" width="14.140625" style="76" customWidth="1"/>
    <col min="2312" max="2312" width="13.28515625" style="76" customWidth="1"/>
    <col min="2313" max="2313" width="17.28515625" style="76" customWidth="1"/>
    <col min="2314" max="2314" width="12.85546875" style="76" customWidth="1"/>
    <col min="2315" max="2315" width="13.42578125" style="76" bestFit="1" customWidth="1"/>
    <col min="2316" max="2316" width="10.28515625" style="76" bestFit="1" customWidth="1"/>
    <col min="2317" max="2317" width="15.28515625" style="76" customWidth="1"/>
    <col min="2318" max="2318" width="10.28515625" style="76" bestFit="1" customWidth="1"/>
    <col min="2319" max="2560" width="9.140625" style="76"/>
    <col min="2561" max="2561" width="6.7109375" style="76" customWidth="1"/>
    <col min="2562" max="2562" width="29.140625" style="76" customWidth="1"/>
    <col min="2563" max="2563" width="10.85546875" style="76" customWidth="1"/>
    <col min="2564" max="2564" width="11.7109375" style="76" customWidth="1"/>
    <col min="2565" max="2565" width="11.85546875" style="76" customWidth="1"/>
    <col min="2566" max="2566" width="12.5703125" style="76" customWidth="1"/>
    <col min="2567" max="2567" width="14.140625" style="76" customWidth="1"/>
    <col min="2568" max="2568" width="13.28515625" style="76" customWidth="1"/>
    <col min="2569" max="2569" width="17.28515625" style="76" customWidth="1"/>
    <col min="2570" max="2570" width="12.85546875" style="76" customWidth="1"/>
    <col min="2571" max="2571" width="13.42578125" style="76" bestFit="1" customWidth="1"/>
    <col min="2572" max="2572" width="10.28515625" style="76" bestFit="1" customWidth="1"/>
    <col min="2573" max="2573" width="15.28515625" style="76" customWidth="1"/>
    <col min="2574" max="2574" width="10.28515625" style="76" bestFit="1" customWidth="1"/>
    <col min="2575" max="2816" width="9.140625" style="76"/>
    <col min="2817" max="2817" width="6.7109375" style="76" customWidth="1"/>
    <col min="2818" max="2818" width="29.140625" style="76" customWidth="1"/>
    <col min="2819" max="2819" width="10.85546875" style="76" customWidth="1"/>
    <col min="2820" max="2820" width="11.7109375" style="76" customWidth="1"/>
    <col min="2821" max="2821" width="11.85546875" style="76" customWidth="1"/>
    <col min="2822" max="2822" width="12.5703125" style="76" customWidth="1"/>
    <col min="2823" max="2823" width="14.140625" style="76" customWidth="1"/>
    <col min="2824" max="2824" width="13.28515625" style="76" customWidth="1"/>
    <col min="2825" max="2825" width="17.28515625" style="76" customWidth="1"/>
    <col min="2826" max="2826" width="12.85546875" style="76" customWidth="1"/>
    <col min="2827" max="2827" width="13.42578125" style="76" bestFit="1" customWidth="1"/>
    <col min="2828" max="2828" width="10.28515625" style="76" bestFit="1" customWidth="1"/>
    <col min="2829" max="2829" width="15.28515625" style="76" customWidth="1"/>
    <col min="2830" max="2830" width="10.28515625" style="76" bestFit="1" customWidth="1"/>
    <col min="2831" max="3072" width="9.140625" style="76"/>
    <col min="3073" max="3073" width="6.7109375" style="76" customWidth="1"/>
    <col min="3074" max="3074" width="29.140625" style="76" customWidth="1"/>
    <col min="3075" max="3075" width="10.85546875" style="76" customWidth="1"/>
    <col min="3076" max="3076" width="11.7109375" style="76" customWidth="1"/>
    <col min="3077" max="3077" width="11.85546875" style="76" customWidth="1"/>
    <col min="3078" max="3078" width="12.5703125" style="76" customWidth="1"/>
    <col min="3079" max="3079" width="14.140625" style="76" customWidth="1"/>
    <col min="3080" max="3080" width="13.28515625" style="76" customWidth="1"/>
    <col min="3081" max="3081" width="17.28515625" style="76" customWidth="1"/>
    <col min="3082" max="3082" width="12.85546875" style="76" customWidth="1"/>
    <col min="3083" max="3083" width="13.42578125" style="76" bestFit="1" customWidth="1"/>
    <col min="3084" max="3084" width="10.28515625" style="76" bestFit="1" customWidth="1"/>
    <col min="3085" max="3085" width="15.28515625" style="76" customWidth="1"/>
    <col min="3086" max="3086" width="10.28515625" style="76" bestFit="1" customWidth="1"/>
    <col min="3087" max="3328" width="9.140625" style="76"/>
    <col min="3329" max="3329" width="6.7109375" style="76" customWidth="1"/>
    <col min="3330" max="3330" width="29.140625" style="76" customWidth="1"/>
    <col min="3331" max="3331" width="10.85546875" style="76" customWidth="1"/>
    <col min="3332" max="3332" width="11.7109375" style="76" customWidth="1"/>
    <col min="3333" max="3333" width="11.85546875" style="76" customWidth="1"/>
    <col min="3334" max="3334" width="12.5703125" style="76" customWidth="1"/>
    <col min="3335" max="3335" width="14.140625" style="76" customWidth="1"/>
    <col min="3336" max="3336" width="13.28515625" style="76" customWidth="1"/>
    <col min="3337" max="3337" width="17.28515625" style="76" customWidth="1"/>
    <col min="3338" max="3338" width="12.85546875" style="76" customWidth="1"/>
    <col min="3339" max="3339" width="13.42578125" style="76" bestFit="1" customWidth="1"/>
    <col min="3340" max="3340" width="10.28515625" style="76" bestFit="1" customWidth="1"/>
    <col min="3341" max="3341" width="15.28515625" style="76" customWidth="1"/>
    <col min="3342" max="3342" width="10.28515625" style="76" bestFit="1" customWidth="1"/>
    <col min="3343" max="3584" width="9.140625" style="76"/>
    <col min="3585" max="3585" width="6.7109375" style="76" customWidth="1"/>
    <col min="3586" max="3586" width="29.140625" style="76" customWidth="1"/>
    <col min="3587" max="3587" width="10.85546875" style="76" customWidth="1"/>
    <col min="3588" max="3588" width="11.7109375" style="76" customWidth="1"/>
    <col min="3589" max="3589" width="11.85546875" style="76" customWidth="1"/>
    <col min="3590" max="3590" width="12.5703125" style="76" customWidth="1"/>
    <col min="3591" max="3591" width="14.140625" style="76" customWidth="1"/>
    <col min="3592" max="3592" width="13.28515625" style="76" customWidth="1"/>
    <col min="3593" max="3593" width="17.28515625" style="76" customWidth="1"/>
    <col min="3594" max="3594" width="12.85546875" style="76" customWidth="1"/>
    <col min="3595" max="3595" width="13.42578125" style="76" bestFit="1" customWidth="1"/>
    <col min="3596" max="3596" width="10.28515625" style="76" bestFit="1" customWidth="1"/>
    <col min="3597" max="3597" width="15.28515625" style="76" customWidth="1"/>
    <col min="3598" max="3598" width="10.28515625" style="76" bestFit="1" customWidth="1"/>
    <col min="3599" max="3840" width="9.140625" style="76"/>
    <col min="3841" max="3841" width="6.7109375" style="76" customWidth="1"/>
    <col min="3842" max="3842" width="29.140625" style="76" customWidth="1"/>
    <col min="3843" max="3843" width="10.85546875" style="76" customWidth="1"/>
    <col min="3844" max="3844" width="11.7109375" style="76" customWidth="1"/>
    <col min="3845" max="3845" width="11.85546875" style="76" customWidth="1"/>
    <col min="3846" max="3846" width="12.5703125" style="76" customWidth="1"/>
    <col min="3847" max="3847" width="14.140625" style="76" customWidth="1"/>
    <col min="3848" max="3848" width="13.28515625" style="76" customWidth="1"/>
    <col min="3849" max="3849" width="17.28515625" style="76" customWidth="1"/>
    <col min="3850" max="3850" width="12.85546875" style="76" customWidth="1"/>
    <col min="3851" max="3851" width="13.42578125" style="76" bestFit="1" customWidth="1"/>
    <col min="3852" max="3852" width="10.28515625" style="76" bestFit="1" customWidth="1"/>
    <col min="3853" max="3853" width="15.28515625" style="76" customWidth="1"/>
    <col min="3854" max="3854" width="10.28515625" style="76" bestFit="1" customWidth="1"/>
    <col min="3855" max="4096" width="9.140625" style="76"/>
    <col min="4097" max="4097" width="6.7109375" style="76" customWidth="1"/>
    <col min="4098" max="4098" width="29.140625" style="76" customWidth="1"/>
    <col min="4099" max="4099" width="10.85546875" style="76" customWidth="1"/>
    <col min="4100" max="4100" width="11.7109375" style="76" customWidth="1"/>
    <col min="4101" max="4101" width="11.85546875" style="76" customWidth="1"/>
    <col min="4102" max="4102" width="12.5703125" style="76" customWidth="1"/>
    <col min="4103" max="4103" width="14.140625" style="76" customWidth="1"/>
    <col min="4104" max="4104" width="13.28515625" style="76" customWidth="1"/>
    <col min="4105" max="4105" width="17.28515625" style="76" customWidth="1"/>
    <col min="4106" max="4106" width="12.85546875" style="76" customWidth="1"/>
    <col min="4107" max="4107" width="13.42578125" style="76" bestFit="1" customWidth="1"/>
    <col min="4108" max="4108" width="10.28515625" style="76" bestFit="1" customWidth="1"/>
    <col min="4109" max="4109" width="15.28515625" style="76" customWidth="1"/>
    <col min="4110" max="4110" width="10.28515625" style="76" bestFit="1" customWidth="1"/>
    <col min="4111" max="4352" width="9.140625" style="76"/>
    <col min="4353" max="4353" width="6.7109375" style="76" customWidth="1"/>
    <col min="4354" max="4354" width="29.140625" style="76" customWidth="1"/>
    <col min="4355" max="4355" width="10.85546875" style="76" customWidth="1"/>
    <col min="4356" max="4356" width="11.7109375" style="76" customWidth="1"/>
    <col min="4357" max="4357" width="11.85546875" style="76" customWidth="1"/>
    <col min="4358" max="4358" width="12.5703125" style="76" customWidth="1"/>
    <col min="4359" max="4359" width="14.140625" style="76" customWidth="1"/>
    <col min="4360" max="4360" width="13.28515625" style="76" customWidth="1"/>
    <col min="4361" max="4361" width="17.28515625" style="76" customWidth="1"/>
    <col min="4362" max="4362" width="12.85546875" style="76" customWidth="1"/>
    <col min="4363" max="4363" width="13.42578125" style="76" bestFit="1" customWidth="1"/>
    <col min="4364" max="4364" width="10.28515625" style="76" bestFit="1" customWidth="1"/>
    <col min="4365" max="4365" width="15.28515625" style="76" customWidth="1"/>
    <col min="4366" max="4366" width="10.28515625" style="76" bestFit="1" customWidth="1"/>
    <col min="4367" max="4608" width="9.140625" style="76"/>
    <col min="4609" max="4609" width="6.7109375" style="76" customWidth="1"/>
    <col min="4610" max="4610" width="29.140625" style="76" customWidth="1"/>
    <col min="4611" max="4611" width="10.85546875" style="76" customWidth="1"/>
    <col min="4612" max="4612" width="11.7109375" style="76" customWidth="1"/>
    <col min="4613" max="4613" width="11.85546875" style="76" customWidth="1"/>
    <col min="4614" max="4614" width="12.5703125" style="76" customWidth="1"/>
    <col min="4615" max="4615" width="14.140625" style="76" customWidth="1"/>
    <col min="4616" max="4616" width="13.28515625" style="76" customWidth="1"/>
    <col min="4617" max="4617" width="17.28515625" style="76" customWidth="1"/>
    <col min="4618" max="4618" width="12.85546875" style="76" customWidth="1"/>
    <col min="4619" max="4619" width="13.42578125" style="76" bestFit="1" customWidth="1"/>
    <col min="4620" max="4620" width="10.28515625" style="76" bestFit="1" customWidth="1"/>
    <col min="4621" max="4621" width="15.28515625" style="76" customWidth="1"/>
    <col min="4622" max="4622" width="10.28515625" style="76" bestFit="1" customWidth="1"/>
    <col min="4623" max="4864" width="9.140625" style="76"/>
    <col min="4865" max="4865" width="6.7109375" style="76" customWidth="1"/>
    <col min="4866" max="4866" width="29.140625" style="76" customWidth="1"/>
    <col min="4867" max="4867" width="10.85546875" style="76" customWidth="1"/>
    <col min="4868" max="4868" width="11.7109375" style="76" customWidth="1"/>
    <col min="4869" max="4869" width="11.85546875" style="76" customWidth="1"/>
    <col min="4870" max="4870" width="12.5703125" style="76" customWidth="1"/>
    <col min="4871" max="4871" width="14.140625" style="76" customWidth="1"/>
    <col min="4872" max="4872" width="13.28515625" style="76" customWidth="1"/>
    <col min="4873" max="4873" width="17.28515625" style="76" customWidth="1"/>
    <col min="4874" max="4874" width="12.85546875" style="76" customWidth="1"/>
    <col min="4875" max="4875" width="13.42578125" style="76" bestFit="1" customWidth="1"/>
    <col min="4876" max="4876" width="10.28515625" style="76" bestFit="1" customWidth="1"/>
    <col min="4877" max="4877" width="15.28515625" style="76" customWidth="1"/>
    <col min="4878" max="4878" width="10.28515625" style="76" bestFit="1" customWidth="1"/>
    <col min="4879" max="5120" width="9.140625" style="76"/>
    <col min="5121" max="5121" width="6.7109375" style="76" customWidth="1"/>
    <col min="5122" max="5122" width="29.140625" style="76" customWidth="1"/>
    <col min="5123" max="5123" width="10.85546875" style="76" customWidth="1"/>
    <col min="5124" max="5124" width="11.7109375" style="76" customWidth="1"/>
    <col min="5125" max="5125" width="11.85546875" style="76" customWidth="1"/>
    <col min="5126" max="5126" width="12.5703125" style="76" customWidth="1"/>
    <col min="5127" max="5127" width="14.140625" style="76" customWidth="1"/>
    <col min="5128" max="5128" width="13.28515625" style="76" customWidth="1"/>
    <col min="5129" max="5129" width="17.28515625" style="76" customWidth="1"/>
    <col min="5130" max="5130" width="12.85546875" style="76" customWidth="1"/>
    <col min="5131" max="5131" width="13.42578125" style="76" bestFit="1" customWidth="1"/>
    <col min="5132" max="5132" width="10.28515625" style="76" bestFit="1" customWidth="1"/>
    <col min="5133" max="5133" width="15.28515625" style="76" customWidth="1"/>
    <col min="5134" max="5134" width="10.28515625" style="76" bestFit="1" customWidth="1"/>
    <col min="5135" max="5376" width="9.140625" style="76"/>
    <col min="5377" max="5377" width="6.7109375" style="76" customWidth="1"/>
    <col min="5378" max="5378" width="29.140625" style="76" customWidth="1"/>
    <col min="5379" max="5379" width="10.85546875" style="76" customWidth="1"/>
    <col min="5380" max="5380" width="11.7109375" style="76" customWidth="1"/>
    <col min="5381" max="5381" width="11.85546875" style="76" customWidth="1"/>
    <col min="5382" max="5382" width="12.5703125" style="76" customWidth="1"/>
    <col min="5383" max="5383" width="14.140625" style="76" customWidth="1"/>
    <col min="5384" max="5384" width="13.28515625" style="76" customWidth="1"/>
    <col min="5385" max="5385" width="17.28515625" style="76" customWidth="1"/>
    <col min="5386" max="5386" width="12.85546875" style="76" customWidth="1"/>
    <col min="5387" max="5387" width="13.42578125" style="76" bestFit="1" customWidth="1"/>
    <col min="5388" max="5388" width="10.28515625" style="76" bestFit="1" customWidth="1"/>
    <col min="5389" max="5389" width="15.28515625" style="76" customWidth="1"/>
    <col min="5390" max="5390" width="10.28515625" style="76" bestFit="1" customWidth="1"/>
    <col min="5391" max="5632" width="9.140625" style="76"/>
    <col min="5633" max="5633" width="6.7109375" style="76" customWidth="1"/>
    <col min="5634" max="5634" width="29.140625" style="76" customWidth="1"/>
    <col min="5635" max="5635" width="10.85546875" style="76" customWidth="1"/>
    <col min="5636" max="5636" width="11.7109375" style="76" customWidth="1"/>
    <col min="5637" max="5637" width="11.85546875" style="76" customWidth="1"/>
    <col min="5638" max="5638" width="12.5703125" style="76" customWidth="1"/>
    <col min="5639" max="5639" width="14.140625" style="76" customWidth="1"/>
    <col min="5640" max="5640" width="13.28515625" style="76" customWidth="1"/>
    <col min="5641" max="5641" width="17.28515625" style="76" customWidth="1"/>
    <col min="5642" max="5642" width="12.85546875" style="76" customWidth="1"/>
    <col min="5643" max="5643" width="13.42578125" style="76" bestFit="1" customWidth="1"/>
    <col min="5644" max="5644" width="10.28515625" style="76" bestFit="1" customWidth="1"/>
    <col min="5645" max="5645" width="15.28515625" style="76" customWidth="1"/>
    <col min="5646" max="5646" width="10.28515625" style="76" bestFit="1" customWidth="1"/>
    <col min="5647" max="5888" width="9.140625" style="76"/>
    <col min="5889" max="5889" width="6.7109375" style="76" customWidth="1"/>
    <col min="5890" max="5890" width="29.140625" style="76" customWidth="1"/>
    <col min="5891" max="5891" width="10.85546875" style="76" customWidth="1"/>
    <col min="5892" max="5892" width="11.7109375" style="76" customWidth="1"/>
    <col min="5893" max="5893" width="11.85546875" style="76" customWidth="1"/>
    <col min="5894" max="5894" width="12.5703125" style="76" customWidth="1"/>
    <col min="5895" max="5895" width="14.140625" style="76" customWidth="1"/>
    <col min="5896" max="5896" width="13.28515625" style="76" customWidth="1"/>
    <col min="5897" max="5897" width="17.28515625" style="76" customWidth="1"/>
    <col min="5898" max="5898" width="12.85546875" style="76" customWidth="1"/>
    <col min="5899" max="5899" width="13.42578125" style="76" bestFit="1" customWidth="1"/>
    <col min="5900" max="5900" width="10.28515625" style="76" bestFit="1" customWidth="1"/>
    <col min="5901" max="5901" width="15.28515625" style="76" customWidth="1"/>
    <col min="5902" max="5902" width="10.28515625" style="76" bestFit="1" customWidth="1"/>
    <col min="5903" max="6144" width="9.140625" style="76"/>
    <col min="6145" max="6145" width="6.7109375" style="76" customWidth="1"/>
    <col min="6146" max="6146" width="29.140625" style="76" customWidth="1"/>
    <col min="6147" max="6147" width="10.85546875" style="76" customWidth="1"/>
    <col min="6148" max="6148" width="11.7109375" style="76" customWidth="1"/>
    <col min="6149" max="6149" width="11.85546875" style="76" customWidth="1"/>
    <col min="6150" max="6150" width="12.5703125" style="76" customWidth="1"/>
    <col min="6151" max="6151" width="14.140625" style="76" customWidth="1"/>
    <col min="6152" max="6152" width="13.28515625" style="76" customWidth="1"/>
    <col min="6153" max="6153" width="17.28515625" style="76" customWidth="1"/>
    <col min="6154" max="6154" width="12.85546875" style="76" customWidth="1"/>
    <col min="6155" max="6155" width="13.42578125" style="76" bestFit="1" customWidth="1"/>
    <col min="6156" max="6156" width="10.28515625" style="76" bestFit="1" customWidth="1"/>
    <col min="6157" max="6157" width="15.28515625" style="76" customWidth="1"/>
    <col min="6158" max="6158" width="10.28515625" style="76" bestFit="1" customWidth="1"/>
    <col min="6159" max="6400" width="9.140625" style="76"/>
    <col min="6401" max="6401" width="6.7109375" style="76" customWidth="1"/>
    <col min="6402" max="6402" width="29.140625" style="76" customWidth="1"/>
    <col min="6403" max="6403" width="10.85546875" style="76" customWidth="1"/>
    <col min="6404" max="6404" width="11.7109375" style="76" customWidth="1"/>
    <col min="6405" max="6405" width="11.85546875" style="76" customWidth="1"/>
    <col min="6406" max="6406" width="12.5703125" style="76" customWidth="1"/>
    <col min="6407" max="6407" width="14.140625" style="76" customWidth="1"/>
    <col min="6408" max="6408" width="13.28515625" style="76" customWidth="1"/>
    <col min="6409" max="6409" width="17.28515625" style="76" customWidth="1"/>
    <col min="6410" max="6410" width="12.85546875" style="76" customWidth="1"/>
    <col min="6411" max="6411" width="13.42578125" style="76" bestFit="1" customWidth="1"/>
    <col min="6412" max="6412" width="10.28515625" style="76" bestFit="1" customWidth="1"/>
    <col min="6413" max="6413" width="15.28515625" style="76" customWidth="1"/>
    <col min="6414" max="6414" width="10.28515625" style="76" bestFit="1" customWidth="1"/>
    <col min="6415" max="6656" width="9.140625" style="76"/>
    <col min="6657" max="6657" width="6.7109375" style="76" customWidth="1"/>
    <col min="6658" max="6658" width="29.140625" style="76" customWidth="1"/>
    <col min="6659" max="6659" width="10.85546875" style="76" customWidth="1"/>
    <col min="6660" max="6660" width="11.7109375" style="76" customWidth="1"/>
    <col min="6661" max="6661" width="11.85546875" style="76" customWidth="1"/>
    <col min="6662" max="6662" width="12.5703125" style="76" customWidth="1"/>
    <col min="6663" max="6663" width="14.140625" style="76" customWidth="1"/>
    <col min="6664" max="6664" width="13.28515625" style="76" customWidth="1"/>
    <col min="6665" max="6665" width="17.28515625" style="76" customWidth="1"/>
    <col min="6666" max="6666" width="12.85546875" style="76" customWidth="1"/>
    <col min="6667" max="6667" width="13.42578125" style="76" bestFit="1" customWidth="1"/>
    <col min="6668" max="6668" width="10.28515625" style="76" bestFit="1" customWidth="1"/>
    <col min="6669" max="6669" width="15.28515625" style="76" customWidth="1"/>
    <col min="6670" max="6670" width="10.28515625" style="76" bestFit="1" customWidth="1"/>
    <col min="6671" max="6912" width="9.140625" style="76"/>
    <col min="6913" max="6913" width="6.7109375" style="76" customWidth="1"/>
    <col min="6914" max="6914" width="29.140625" style="76" customWidth="1"/>
    <col min="6915" max="6915" width="10.85546875" style="76" customWidth="1"/>
    <col min="6916" max="6916" width="11.7109375" style="76" customWidth="1"/>
    <col min="6917" max="6917" width="11.85546875" style="76" customWidth="1"/>
    <col min="6918" max="6918" width="12.5703125" style="76" customWidth="1"/>
    <col min="6919" max="6919" width="14.140625" style="76" customWidth="1"/>
    <col min="6920" max="6920" width="13.28515625" style="76" customWidth="1"/>
    <col min="6921" max="6921" width="17.28515625" style="76" customWidth="1"/>
    <col min="6922" max="6922" width="12.85546875" style="76" customWidth="1"/>
    <col min="6923" max="6923" width="13.42578125" style="76" bestFit="1" customWidth="1"/>
    <col min="6924" max="6924" width="10.28515625" style="76" bestFit="1" customWidth="1"/>
    <col min="6925" max="6925" width="15.28515625" style="76" customWidth="1"/>
    <col min="6926" max="6926" width="10.28515625" style="76" bestFit="1" customWidth="1"/>
    <col min="6927" max="7168" width="9.140625" style="76"/>
    <col min="7169" max="7169" width="6.7109375" style="76" customWidth="1"/>
    <col min="7170" max="7170" width="29.140625" style="76" customWidth="1"/>
    <col min="7171" max="7171" width="10.85546875" style="76" customWidth="1"/>
    <col min="7172" max="7172" width="11.7109375" style="76" customWidth="1"/>
    <col min="7173" max="7173" width="11.85546875" style="76" customWidth="1"/>
    <col min="7174" max="7174" width="12.5703125" style="76" customWidth="1"/>
    <col min="7175" max="7175" width="14.140625" style="76" customWidth="1"/>
    <col min="7176" max="7176" width="13.28515625" style="76" customWidth="1"/>
    <col min="7177" max="7177" width="17.28515625" style="76" customWidth="1"/>
    <col min="7178" max="7178" width="12.85546875" style="76" customWidth="1"/>
    <col min="7179" max="7179" width="13.42578125" style="76" bestFit="1" customWidth="1"/>
    <col min="7180" max="7180" width="10.28515625" style="76" bestFit="1" customWidth="1"/>
    <col min="7181" max="7181" width="15.28515625" style="76" customWidth="1"/>
    <col min="7182" max="7182" width="10.28515625" style="76" bestFit="1" customWidth="1"/>
    <col min="7183" max="7424" width="9.140625" style="76"/>
    <col min="7425" max="7425" width="6.7109375" style="76" customWidth="1"/>
    <col min="7426" max="7426" width="29.140625" style="76" customWidth="1"/>
    <col min="7427" max="7427" width="10.85546875" style="76" customWidth="1"/>
    <col min="7428" max="7428" width="11.7109375" style="76" customWidth="1"/>
    <col min="7429" max="7429" width="11.85546875" style="76" customWidth="1"/>
    <col min="7430" max="7430" width="12.5703125" style="76" customWidth="1"/>
    <col min="7431" max="7431" width="14.140625" style="76" customWidth="1"/>
    <col min="7432" max="7432" width="13.28515625" style="76" customWidth="1"/>
    <col min="7433" max="7433" width="17.28515625" style="76" customWidth="1"/>
    <col min="7434" max="7434" width="12.85546875" style="76" customWidth="1"/>
    <col min="7435" max="7435" width="13.42578125" style="76" bestFit="1" customWidth="1"/>
    <col min="7436" max="7436" width="10.28515625" style="76" bestFit="1" customWidth="1"/>
    <col min="7437" max="7437" width="15.28515625" style="76" customWidth="1"/>
    <col min="7438" max="7438" width="10.28515625" style="76" bestFit="1" customWidth="1"/>
    <col min="7439" max="7680" width="9.140625" style="76"/>
    <col min="7681" max="7681" width="6.7109375" style="76" customWidth="1"/>
    <col min="7682" max="7682" width="29.140625" style="76" customWidth="1"/>
    <col min="7683" max="7683" width="10.85546875" style="76" customWidth="1"/>
    <col min="7684" max="7684" width="11.7109375" style="76" customWidth="1"/>
    <col min="7685" max="7685" width="11.85546875" style="76" customWidth="1"/>
    <col min="7686" max="7686" width="12.5703125" style="76" customWidth="1"/>
    <col min="7687" max="7687" width="14.140625" style="76" customWidth="1"/>
    <col min="7688" max="7688" width="13.28515625" style="76" customWidth="1"/>
    <col min="7689" max="7689" width="17.28515625" style="76" customWidth="1"/>
    <col min="7690" max="7690" width="12.85546875" style="76" customWidth="1"/>
    <col min="7691" max="7691" width="13.42578125" style="76" bestFit="1" customWidth="1"/>
    <col min="7692" max="7692" width="10.28515625" style="76" bestFit="1" customWidth="1"/>
    <col min="7693" max="7693" width="15.28515625" style="76" customWidth="1"/>
    <col min="7694" max="7694" width="10.28515625" style="76" bestFit="1" customWidth="1"/>
    <col min="7695" max="7936" width="9.140625" style="76"/>
    <col min="7937" max="7937" width="6.7109375" style="76" customWidth="1"/>
    <col min="7938" max="7938" width="29.140625" style="76" customWidth="1"/>
    <col min="7939" max="7939" width="10.85546875" style="76" customWidth="1"/>
    <col min="7940" max="7940" width="11.7109375" style="76" customWidth="1"/>
    <col min="7941" max="7941" width="11.85546875" style="76" customWidth="1"/>
    <col min="7942" max="7942" width="12.5703125" style="76" customWidth="1"/>
    <col min="7943" max="7943" width="14.140625" style="76" customWidth="1"/>
    <col min="7944" max="7944" width="13.28515625" style="76" customWidth="1"/>
    <col min="7945" max="7945" width="17.28515625" style="76" customWidth="1"/>
    <col min="7946" max="7946" width="12.85546875" style="76" customWidth="1"/>
    <col min="7947" max="7947" width="13.42578125" style="76" bestFit="1" customWidth="1"/>
    <col min="7948" max="7948" width="10.28515625" style="76" bestFit="1" customWidth="1"/>
    <col min="7949" max="7949" width="15.28515625" style="76" customWidth="1"/>
    <col min="7950" max="7950" width="10.28515625" style="76" bestFit="1" customWidth="1"/>
    <col min="7951" max="8192" width="9.140625" style="76"/>
    <col min="8193" max="8193" width="6.7109375" style="76" customWidth="1"/>
    <col min="8194" max="8194" width="29.140625" style="76" customWidth="1"/>
    <col min="8195" max="8195" width="10.85546875" style="76" customWidth="1"/>
    <col min="8196" max="8196" width="11.7109375" style="76" customWidth="1"/>
    <col min="8197" max="8197" width="11.85546875" style="76" customWidth="1"/>
    <col min="8198" max="8198" width="12.5703125" style="76" customWidth="1"/>
    <col min="8199" max="8199" width="14.140625" style="76" customWidth="1"/>
    <col min="8200" max="8200" width="13.28515625" style="76" customWidth="1"/>
    <col min="8201" max="8201" width="17.28515625" style="76" customWidth="1"/>
    <col min="8202" max="8202" width="12.85546875" style="76" customWidth="1"/>
    <col min="8203" max="8203" width="13.42578125" style="76" bestFit="1" customWidth="1"/>
    <col min="8204" max="8204" width="10.28515625" style="76" bestFit="1" customWidth="1"/>
    <col min="8205" max="8205" width="15.28515625" style="76" customWidth="1"/>
    <col min="8206" max="8206" width="10.28515625" style="76" bestFit="1" customWidth="1"/>
    <col min="8207" max="8448" width="9.140625" style="76"/>
    <col min="8449" max="8449" width="6.7109375" style="76" customWidth="1"/>
    <col min="8450" max="8450" width="29.140625" style="76" customWidth="1"/>
    <col min="8451" max="8451" width="10.85546875" style="76" customWidth="1"/>
    <col min="8452" max="8452" width="11.7109375" style="76" customWidth="1"/>
    <col min="8453" max="8453" width="11.85546875" style="76" customWidth="1"/>
    <col min="8454" max="8454" width="12.5703125" style="76" customWidth="1"/>
    <col min="8455" max="8455" width="14.140625" style="76" customWidth="1"/>
    <col min="8456" max="8456" width="13.28515625" style="76" customWidth="1"/>
    <col min="8457" max="8457" width="17.28515625" style="76" customWidth="1"/>
    <col min="8458" max="8458" width="12.85546875" style="76" customWidth="1"/>
    <col min="8459" max="8459" width="13.42578125" style="76" bestFit="1" customWidth="1"/>
    <col min="8460" max="8460" width="10.28515625" style="76" bestFit="1" customWidth="1"/>
    <col min="8461" max="8461" width="15.28515625" style="76" customWidth="1"/>
    <col min="8462" max="8462" width="10.28515625" style="76" bestFit="1" customWidth="1"/>
    <col min="8463" max="8704" width="9.140625" style="76"/>
    <col min="8705" max="8705" width="6.7109375" style="76" customWidth="1"/>
    <col min="8706" max="8706" width="29.140625" style="76" customWidth="1"/>
    <col min="8707" max="8707" width="10.85546875" style="76" customWidth="1"/>
    <col min="8708" max="8708" width="11.7109375" style="76" customWidth="1"/>
    <col min="8709" max="8709" width="11.85546875" style="76" customWidth="1"/>
    <col min="8710" max="8710" width="12.5703125" style="76" customWidth="1"/>
    <col min="8711" max="8711" width="14.140625" style="76" customWidth="1"/>
    <col min="8712" max="8712" width="13.28515625" style="76" customWidth="1"/>
    <col min="8713" max="8713" width="17.28515625" style="76" customWidth="1"/>
    <col min="8714" max="8714" width="12.85546875" style="76" customWidth="1"/>
    <col min="8715" max="8715" width="13.42578125" style="76" bestFit="1" customWidth="1"/>
    <col min="8716" max="8716" width="10.28515625" style="76" bestFit="1" customWidth="1"/>
    <col min="8717" max="8717" width="15.28515625" style="76" customWidth="1"/>
    <col min="8718" max="8718" width="10.28515625" style="76" bestFit="1" customWidth="1"/>
    <col min="8719" max="8960" width="9.140625" style="76"/>
    <col min="8961" max="8961" width="6.7109375" style="76" customWidth="1"/>
    <col min="8962" max="8962" width="29.140625" style="76" customWidth="1"/>
    <col min="8963" max="8963" width="10.85546875" style="76" customWidth="1"/>
    <col min="8964" max="8964" width="11.7109375" style="76" customWidth="1"/>
    <col min="8965" max="8965" width="11.85546875" style="76" customWidth="1"/>
    <col min="8966" max="8966" width="12.5703125" style="76" customWidth="1"/>
    <col min="8967" max="8967" width="14.140625" style="76" customWidth="1"/>
    <col min="8968" max="8968" width="13.28515625" style="76" customWidth="1"/>
    <col min="8969" max="8969" width="17.28515625" style="76" customWidth="1"/>
    <col min="8970" max="8970" width="12.85546875" style="76" customWidth="1"/>
    <col min="8971" max="8971" width="13.42578125" style="76" bestFit="1" customWidth="1"/>
    <col min="8972" max="8972" width="10.28515625" style="76" bestFit="1" customWidth="1"/>
    <col min="8973" max="8973" width="15.28515625" style="76" customWidth="1"/>
    <col min="8974" max="8974" width="10.28515625" style="76" bestFit="1" customWidth="1"/>
    <col min="8975" max="9216" width="9.140625" style="76"/>
    <col min="9217" max="9217" width="6.7109375" style="76" customWidth="1"/>
    <col min="9218" max="9218" width="29.140625" style="76" customWidth="1"/>
    <col min="9219" max="9219" width="10.85546875" style="76" customWidth="1"/>
    <col min="9220" max="9220" width="11.7109375" style="76" customWidth="1"/>
    <col min="9221" max="9221" width="11.85546875" style="76" customWidth="1"/>
    <col min="9222" max="9222" width="12.5703125" style="76" customWidth="1"/>
    <col min="9223" max="9223" width="14.140625" style="76" customWidth="1"/>
    <col min="9224" max="9224" width="13.28515625" style="76" customWidth="1"/>
    <col min="9225" max="9225" width="17.28515625" style="76" customWidth="1"/>
    <col min="9226" max="9226" width="12.85546875" style="76" customWidth="1"/>
    <col min="9227" max="9227" width="13.42578125" style="76" bestFit="1" customWidth="1"/>
    <col min="9228" max="9228" width="10.28515625" style="76" bestFit="1" customWidth="1"/>
    <col min="9229" max="9229" width="15.28515625" style="76" customWidth="1"/>
    <col min="9230" max="9230" width="10.28515625" style="76" bestFit="1" customWidth="1"/>
    <col min="9231" max="9472" width="9.140625" style="76"/>
    <col min="9473" max="9473" width="6.7109375" style="76" customWidth="1"/>
    <col min="9474" max="9474" width="29.140625" style="76" customWidth="1"/>
    <col min="9475" max="9475" width="10.85546875" style="76" customWidth="1"/>
    <col min="9476" max="9476" width="11.7109375" style="76" customWidth="1"/>
    <col min="9477" max="9477" width="11.85546875" style="76" customWidth="1"/>
    <col min="9478" max="9478" width="12.5703125" style="76" customWidth="1"/>
    <col min="9479" max="9479" width="14.140625" style="76" customWidth="1"/>
    <col min="9480" max="9480" width="13.28515625" style="76" customWidth="1"/>
    <col min="9481" max="9481" width="17.28515625" style="76" customWidth="1"/>
    <col min="9482" max="9482" width="12.85546875" style="76" customWidth="1"/>
    <col min="9483" max="9483" width="13.42578125" style="76" bestFit="1" customWidth="1"/>
    <col min="9484" max="9484" width="10.28515625" style="76" bestFit="1" customWidth="1"/>
    <col min="9485" max="9485" width="15.28515625" style="76" customWidth="1"/>
    <col min="9486" max="9486" width="10.28515625" style="76" bestFit="1" customWidth="1"/>
    <col min="9487" max="9728" width="9.140625" style="76"/>
    <col min="9729" max="9729" width="6.7109375" style="76" customWidth="1"/>
    <col min="9730" max="9730" width="29.140625" style="76" customWidth="1"/>
    <col min="9731" max="9731" width="10.85546875" style="76" customWidth="1"/>
    <col min="9732" max="9732" width="11.7109375" style="76" customWidth="1"/>
    <col min="9733" max="9733" width="11.85546875" style="76" customWidth="1"/>
    <col min="9734" max="9734" width="12.5703125" style="76" customWidth="1"/>
    <col min="9735" max="9735" width="14.140625" style="76" customWidth="1"/>
    <col min="9736" max="9736" width="13.28515625" style="76" customWidth="1"/>
    <col min="9737" max="9737" width="17.28515625" style="76" customWidth="1"/>
    <col min="9738" max="9738" width="12.85546875" style="76" customWidth="1"/>
    <col min="9739" max="9739" width="13.42578125" style="76" bestFit="1" customWidth="1"/>
    <col min="9740" max="9740" width="10.28515625" style="76" bestFit="1" customWidth="1"/>
    <col min="9741" max="9741" width="15.28515625" style="76" customWidth="1"/>
    <col min="9742" max="9742" width="10.28515625" style="76" bestFit="1" customWidth="1"/>
    <col min="9743" max="9984" width="9.140625" style="76"/>
    <col min="9985" max="9985" width="6.7109375" style="76" customWidth="1"/>
    <col min="9986" max="9986" width="29.140625" style="76" customWidth="1"/>
    <col min="9987" max="9987" width="10.85546875" style="76" customWidth="1"/>
    <col min="9988" max="9988" width="11.7109375" style="76" customWidth="1"/>
    <col min="9989" max="9989" width="11.85546875" style="76" customWidth="1"/>
    <col min="9990" max="9990" width="12.5703125" style="76" customWidth="1"/>
    <col min="9991" max="9991" width="14.140625" style="76" customWidth="1"/>
    <col min="9992" max="9992" width="13.28515625" style="76" customWidth="1"/>
    <col min="9993" max="9993" width="17.28515625" style="76" customWidth="1"/>
    <col min="9994" max="9994" width="12.85546875" style="76" customWidth="1"/>
    <col min="9995" max="9995" width="13.42578125" style="76" bestFit="1" customWidth="1"/>
    <col min="9996" max="9996" width="10.28515625" style="76" bestFit="1" customWidth="1"/>
    <col min="9997" max="9997" width="15.28515625" style="76" customWidth="1"/>
    <col min="9998" max="9998" width="10.28515625" style="76" bestFit="1" customWidth="1"/>
    <col min="9999" max="10240" width="9.140625" style="76"/>
    <col min="10241" max="10241" width="6.7109375" style="76" customWidth="1"/>
    <col min="10242" max="10242" width="29.140625" style="76" customWidth="1"/>
    <col min="10243" max="10243" width="10.85546875" style="76" customWidth="1"/>
    <col min="10244" max="10244" width="11.7109375" style="76" customWidth="1"/>
    <col min="10245" max="10245" width="11.85546875" style="76" customWidth="1"/>
    <col min="10246" max="10246" width="12.5703125" style="76" customWidth="1"/>
    <col min="10247" max="10247" width="14.140625" style="76" customWidth="1"/>
    <col min="10248" max="10248" width="13.28515625" style="76" customWidth="1"/>
    <col min="10249" max="10249" width="17.28515625" style="76" customWidth="1"/>
    <col min="10250" max="10250" width="12.85546875" style="76" customWidth="1"/>
    <col min="10251" max="10251" width="13.42578125" style="76" bestFit="1" customWidth="1"/>
    <col min="10252" max="10252" width="10.28515625" style="76" bestFit="1" customWidth="1"/>
    <col min="10253" max="10253" width="15.28515625" style="76" customWidth="1"/>
    <col min="10254" max="10254" width="10.28515625" style="76" bestFit="1" customWidth="1"/>
    <col min="10255" max="10496" width="9.140625" style="76"/>
    <col min="10497" max="10497" width="6.7109375" style="76" customWidth="1"/>
    <col min="10498" max="10498" width="29.140625" style="76" customWidth="1"/>
    <col min="10499" max="10499" width="10.85546875" style="76" customWidth="1"/>
    <col min="10500" max="10500" width="11.7109375" style="76" customWidth="1"/>
    <col min="10501" max="10501" width="11.85546875" style="76" customWidth="1"/>
    <col min="10502" max="10502" width="12.5703125" style="76" customWidth="1"/>
    <col min="10503" max="10503" width="14.140625" style="76" customWidth="1"/>
    <col min="10504" max="10504" width="13.28515625" style="76" customWidth="1"/>
    <col min="10505" max="10505" width="17.28515625" style="76" customWidth="1"/>
    <col min="10506" max="10506" width="12.85546875" style="76" customWidth="1"/>
    <col min="10507" max="10507" width="13.42578125" style="76" bestFit="1" customWidth="1"/>
    <col min="10508" max="10508" width="10.28515625" style="76" bestFit="1" customWidth="1"/>
    <col min="10509" max="10509" width="15.28515625" style="76" customWidth="1"/>
    <col min="10510" max="10510" width="10.28515625" style="76" bestFit="1" customWidth="1"/>
    <col min="10511" max="10752" width="9.140625" style="76"/>
    <col min="10753" max="10753" width="6.7109375" style="76" customWidth="1"/>
    <col min="10754" max="10754" width="29.140625" style="76" customWidth="1"/>
    <col min="10755" max="10755" width="10.85546875" style="76" customWidth="1"/>
    <col min="10756" max="10756" width="11.7109375" style="76" customWidth="1"/>
    <col min="10757" max="10757" width="11.85546875" style="76" customWidth="1"/>
    <col min="10758" max="10758" width="12.5703125" style="76" customWidth="1"/>
    <col min="10759" max="10759" width="14.140625" style="76" customWidth="1"/>
    <col min="10760" max="10760" width="13.28515625" style="76" customWidth="1"/>
    <col min="10761" max="10761" width="17.28515625" style="76" customWidth="1"/>
    <col min="10762" max="10762" width="12.85546875" style="76" customWidth="1"/>
    <col min="10763" max="10763" width="13.42578125" style="76" bestFit="1" customWidth="1"/>
    <col min="10764" max="10764" width="10.28515625" style="76" bestFit="1" customWidth="1"/>
    <col min="10765" max="10765" width="15.28515625" style="76" customWidth="1"/>
    <col min="10766" max="10766" width="10.28515625" style="76" bestFit="1" customWidth="1"/>
    <col min="10767" max="11008" width="9.140625" style="76"/>
    <col min="11009" max="11009" width="6.7109375" style="76" customWidth="1"/>
    <col min="11010" max="11010" width="29.140625" style="76" customWidth="1"/>
    <col min="11011" max="11011" width="10.85546875" style="76" customWidth="1"/>
    <col min="11012" max="11012" width="11.7109375" style="76" customWidth="1"/>
    <col min="11013" max="11013" width="11.85546875" style="76" customWidth="1"/>
    <col min="11014" max="11014" width="12.5703125" style="76" customWidth="1"/>
    <col min="11015" max="11015" width="14.140625" style="76" customWidth="1"/>
    <col min="11016" max="11016" width="13.28515625" style="76" customWidth="1"/>
    <col min="11017" max="11017" width="17.28515625" style="76" customWidth="1"/>
    <col min="11018" max="11018" width="12.85546875" style="76" customWidth="1"/>
    <col min="11019" max="11019" width="13.42578125" style="76" bestFit="1" customWidth="1"/>
    <col min="11020" max="11020" width="10.28515625" style="76" bestFit="1" customWidth="1"/>
    <col min="11021" max="11021" width="15.28515625" style="76" customWidth="1"/>
    <col min="11022" max="11022" width="10.28515625" style="76" bestFit="1" customWidth="1"/>
    <col min="11023" max="11264" width="9.140625" style="76"/>
    <col min="11265" max="11265" width="6.7109375" style="76" customWidth="1"/>
    <col min="11266" max="11266" width="29.140625" style="76" customWidth="1"/>
    <col min="11267" max="11267" width="10.85546875" style="76" customWidth="1"/>
    <col min="11268" max="11268" width="11.7109375" style="76" customWidth="1"/>
    <col min="11269" max="11269" width="11.85546875" style="76" customWidth="1"/>
    <col min="11270" max="11270" width="12.5703125" style="76" customWidth="1"/>
    <col min="11271" max="11271" width="14.140625" style="76" customWidth="1"/>
    <col min="11272" max="11272" width="13.28515625" style="76" customWidth="1"/>
    <col min="11273" max="11273" width="17.28515625" style="76" customWidth="1"/>
    <col min="11274" max="11274" width="12.85546875" style="76" customWidth="1"/>
    <col min="11275" max="11275" width="13.42578125" style="76" bestFit="1" customWidth="1"/>
    <col min="11276" max="11276" width="10.28515625" style="76" bestFit="1" customWidth="1"/>
    <col min="11277" max="11277" width="15.28515625" style="76" customWidth="1"/>
    <col min="11278" max="11278" width="10.28515625" style="76" bestFit="1" customWidth="1"/>
    <col min="11279" max="11520" width="9.140625" style="76"/>
    <col min="11521" max="11521" width="6.7109375" style="76" customWidth="1"/>
    <col min="11522" max="11522" width="29.140625" style="76" customWidth="1"/>
    <col min="11523" max="11523" width="10.85546875" style="76" customWidth="1"/>
    <col min="11524" max="11524" width="11.7109375" style="76" customWidth="1"/>
    <col min="11525" max="11525" width="11.85546875" style="76" customWidth="1"/>
    <col min="11526" max="11526" width="12.5703125" style="76" customWidth="1"/>
    <col min="11527" max="11527" width="14.140625" style="76" customWidth="1"/>
    <col min="11528" max="11528" width="13.28515625" style="76" customWidth="1"/>
    <col min="11529" max="11529" width="17.28515625" style="76" customWidth="1"/>
    <col min="11530" max="11530" width="12.85546875" style="76" customWidth="1"/>
    <col min="11531" max="11531" width="13.42578125" style="76" bestFit="1" customWidth="1"/>
    <col min="11532" max="11532" width="10.28515625" style="76" bestFit="1" customWidth="1"/>
    <col min="11533" max="11533" width="15.28515625" style="76" customWidth="1"/>
    <col min="11534" max="11534" width="10.28515625" style="76" bestFit="1" customWidth="1"/>
    <col min="11535" max="11776" width="9.140625" style="76"/>
    <col min="11777" max="11777" width="6.7109375" style="76" customWidth="1"/>
    <col min="11778" max="11778" width="29.140625" style="76" customWidth="1"/>
    <col min="11779" max="11779" width="10.85546875" style="76" customWidth="1"/>
    <col min="11780" max="11780" width="11.7109375" style="76" customWidth="1"/>
    <col min="11781" max="11781" width="11.85546875" style="76" customWidth="1"/>
    <col min="11782" max="11782" width="12.5703125" style="76" customWidth="1"/>
    <col min="11783" max="11783" width="14.140625" style="76" customWidth="1"/>
    <col min="11784" max="11784" width="13.28515625" style="76" customWidth="1"/>
    <col min="11785" max="11785" width="17.28515625" style="76" customWidth="1"/>
    <col min="11786" max="11786" width="12.85546875" style="76" customWidth="1"/>
    <col min="11787" max="11787" width="13.42578125" style="76" bestFit="1" customWidth="1"/>
    <col min="11788" max="11788" width="10.28515625" style="76" bestFit="1" customWidth="1"/>
    <col min="11789" max="11789" width="15.28515625" style="76" customWidth="1"/>
    <col min="11790" max="11790" width="10.28515625" style="76" bestFit="1" customWidth="1"/>
    <col min="11791" max="12032" width="9.140625" style="76"/>
    <col min="12033" max="12033" width="6.7109375" style="76" customWidth="1"/>
    <col min="12034" max="12034" width="29.140625" style="76" customWidth="1"/>
    <col min="12035" max="12035" width="10.85546875" style="76" customWidth="1"/>
    <col min="12036" max="12036" width="11.7109375" style="76" customWidth="1"/>
    <col min="12037" max="12037" width="11.85546875" style="76" customWidth="1"/>
    <col min="12038" max="12038" width="12.5703125" style="76" customWidth="1"/>
    <col min="12039" max="12039" width="14.140625" style="76" customWidth="1"/>
    <col min="12040" max="12040" width="13.28515625" style="76" customWidth="1"/>
    <col min="12041" max="12041" width="17.28515625" style="76" customWidth="1"/>
    <col min="12042" max="12042" width="12.85546875" style="76" customWidth="1"/>
    <col min="12043" max="12043" width="13.42578125" style="76" bestFit="1" customWidth="1"/>
    <col min="12044" max="12044" width="10.28515625" style="76" bestFit="1" customWidth="1"/>
    <col min="12045" max="12045" width="15.28515625" style="76" customWidth="1"/>
    <col min="12046" max="12046" width="10.28515625" style="76" bestFit="1" customWidth="1"/>
    <col min="12047" max="12288" width="9.140625" style="76"/>
    <col min="12289" max="12289" width="6.7109375" style="76" customWidth="1"/>
    <col min="12290" max="12290" width="29.140625" style="76" customWidth="1"/>
    <col min="12291" max="12291" width="10.85546875" style="76" customWidth="1"/>
    <col min="12292" max="12292" width="11.7109375" style="76" customWidth="1"/>
    <col min="12293" max="12293" width="11.85546875" style="76" customWidth="1"/>
    <col min="12294" max="12294" width="12.5703125" style="76" customWidth="1"/>
    <col min="12295" max="12295" width="14.140625" style="76" customWidth="1"/>
    <col min="12296" max="12296" width="13.28515625" style="76" customWidth="1"/>
    <col min="12297" max="12297" width="17.28515625" style="76" customWidth="1"/>
    <col min="12298" max="12298" width="12.85546875" style="76" customWidth="1"/>
    <col min="12299" max="12299" width="13.42578125" style="76" bestFit="1" customWidth="1"/>
    <col min="12300" max="12300" width="10.28515625" style="76" bestFit="1" customWidth="1"/>
    <col min="12301" max="12301" width="15.28515625" style="76" customWidth="1"/>
    <col min="12302" max="12302" width="10.28515625" style="76" bestFit="1" customWidth="1"/>
    <col min="12303" max="12544" width="9.140625" style="76"/>
    <col min="12545" max="12545" width="6.7109375" style="76" customWidth="1"/>
    <col min="12546" max="12546" width="29.140625" style="76" customWidth="1"/>
    <col min="12547" max="12547" width="10.85546875" style="76" customWidth="1"/>
    <col min="12548" max="12548" width="11.7109375" style="76" customWidth="1"/>
    <col min="12549" max="12549" width="11.85546875" style="76" customWidth="1"/>
    <col min="12550" max="12550" width="12.5703125" style="76" customWidth="1"/>
    <col min="12551" max="12551" width="14.140625" style="76" customWidth="1"/>
    <col min="12552" max="12552" width="13.28515625" style="76" customWidth="1"/>
    <col min="12553" max="12553" width="17.28515625" style="76" customWidth="1"/>
    <col min="12554" max="12554" width="12.85546875" style="76" customWidth="1"/>
    <col min="12555" max="12555" width="13.42578125" style="76" bestFit="1" customWidth="1"/>
    <col min="12556" max="12556" width="10.28515625" style="76" bestFit="1" customWidth="1"/>
    <col min="12557" max="12557" width="15.28515625" style="76" customWidth="1"/>
    <col min="12558" max="12558" width="10.28515625" style="76" bestFit="1" customWidth="1"/>
    <col min="12559" max="12800" width="9.140625" style="76"/>
    <col min="12801" max="12801" width="6.7109375" style="76" customWidth="1"/>
    <col min="12802" max="12802" width="29.140625" style="76" customWidth="1"/>
    <col min="12803" max="12803" width="10.85546875" style="76" customWidth="1"/>
    <col min="12804" max="12804" width="11.7109375" style="76" customWidth="1"/>
    <col min="12805" max="12805" width="11.85546875" style="76" customWidth="1"/>
    <col min="12806" max="12806" width="12.5703125" style="76" customWidth="1"/>
    <col min="12807" max="12807" width="14.140625" style="76" customWidth="1"/>
    <col min="12808" max="12808" width="13.28515625" style="76" customWidth="1"/>
    <col min="12809" max="12809" width="17.28515625" style="76" customWidth="1"/>
    <col min="12810" max="12810" width="12.85546875" style="76" customWidth="1"/>
    <col min="12811" max="12811" width="13.42578125" style="76" bestFit="1" customWidth="1"/>
    <col min="12812" max="12812" width="10.28515625" style="76" bestFit="1" customWidth="1"/>
    <col min="12813" max="12813" width="15.28515625" style="76" customWidth="1"/>
    <col min="12814" max="12814" width="10.28515625" style="76" bestFit="1" customWidth="1"/>
    <col min="12815" max="13056" width="9.140625" style="76"/>
    <col min="13057" max="13057" width="6.7109375" style="76" customWidth="1"/>
    <col min="13058" max="13058" width="29.140625" style="76" customWidth="1"/>
    <col min="13059" max="13059" width="10.85546875" style="76" customWidth="1"/>
    <col min="13060" max="13060" width="11.7109375" style="76" customWidth="1"/>
    <col min="13061" max="13061" width="11.85546875" style="76" customWidth="1"/>
    <col min="13062" max="13062" width="12.5703125" style="76" customWidth="1"/>
    <col min="13063" max="13063" width="14.140625" style="76" customWidth="1"/>
    <col min="13064" max="13064" width="13.28515625" style="76" customWidth="1"/>
    <col min="13065" max="13065" width="17.28515625" style="76" customWidth="1"/>
    <col min="13066" max="13066" width="12.85546875" style="76" customWidth="1"/>
    <col min="13067" max="13067" width="13.42578125" style="76" bestFit="1" customWidth="1"/>
    <col min="13068" max="13068" width="10.28515625" style="76" bestFit="1" customWidth="1"/>
    <col min="13069" max="13069" width="15.28515625" style="76" customWidth="1"/>
    <col min="13070" max="13070" width="10.28515625" style="76" bestFit="1" customWidth="1"/>
    <col min="13071" max="13312" width="9.140625" style="76"/>
    <col min="13313" max="13313" width="6.7109375" style="76" customWidth="1"/>
    <col min="13314" max="13314" width="29.140625" style="76" customWidth="1"/>
    <col min="13315" max="13315" width="10.85546875" style="76" customWidth="1"/>
    <col min="13316" max="13316" width="11.7109375" style="76" customWidth="1"/>
    <col min="13317" max="13317" width="11.85546875" style="76" customWidth="1"/>
    <col min="13318" max="13318" width="12.5703125" style="76" customWidth="1"/>
    <col min="13319" max="13319" width="14.140625" style="76" customWidth="1"/>
    <col min="13320" max="13320" width="13.28515625" style="76" customWidth="1"/>
    <col min="13321" max="13321" width="17.28515625" style="76" customWidth="1"/>
    <col min="13322" max="13322" width="12.85546875" style="76" customWidth="1"/>
    <col min="13323" max="13323" width="13.42578125" style="76" bestFit="1" customWidth="1"/>
    <col min="13324" max="13324" width="10.28515625" style="76" bestFit="1" customWidth="1"/>
    <col min="13325" max="13325" width="15.28515625" style="76" customWidth="1"/>
    <col min="13326" max="13326" width="10.28515625" style="76" bestFit="1" customWidth="1"/>
    <col min="13327" max="13568" width="9.140625" style="76"/>
    <col min="13569" max="13569" width="6.7109375" style="76" customWidth="1"/>
    <col min="13570" max="13570" width="29.140625" style="76" customWidth="1"/>
    <col min="13571" max="13571" width="10.85546875" style="76" customWidth="1"/>
    <col min="13572" max="13572" width="11.7109375" style="76" customWidth="1"/>
    <col min="13573" max="13573" width="11.85546875" style="76" customWidth="1"/>
    <col min="13574" max="13574" width="12.5703125" style="76" customWidth="1"/>
    <col min="13575" max="13575" width="14.140625" style="76" customWidth="1"/>
    <col min="13576" max="13576" width="13.28515625" style="76" customWidth="1"/>
    <col min="13577" max="13577" width="17.28515625" style="76" customWidth="1"/>
    <col min="13578" max="13578" width="12.85546875" style="76" customWidth="1"/>
    <col min="13579" max="13579" width="13.42578125" style="76" bestFit="1" customWidth="1"/>
    <col min="13580" max="13580" width="10.28515625" style="76" bestFit="1" customWidth="1"/>
    <col min="13581" max="13581" width="15.28515625" style="76" customWidth="1"/>
    <col min="13582" max="13582" width="10.28515625" style="76" bestFit="1" customWidth="1"/>
    <col min="13583" max="13824" width="9.140625" style="76"/>
    <col min="13825" max="13825" width="6.7109375" style="76" customWidth="1"/>
    <col min="13826" max="13826" width="29.140625" style="76" customWidth="1"/>
    <col min="13827" max="13827" width="10.85546875" style="76" customWidth="1"/>
    <col min="13828" max="13828" width="11.7109375" style="76" customWidth="1"/>
    <col min="13829" max="13829" width="11.85546875" style="76" customWidth="1"/>
    <col min="13830" max="13830" width="12.5703125" style="76" customWidth="1"/>
    <col min="13831" max="13831" width="14.140625" style="76" customWidth="1"/>
    <col min="13832" max="13832" width="13.28515625" style="76" customWidth="1"/>
    <col min="13833" max="13833" width="17.28515625" style="76" customWidth="1"/>
    <col min="13834" max="13834" width="12.85546875" style="76" customWidth="1"/>
    <col min="13835" max="13835" width="13.42578125" style="76" bestFit="1" customWidth="1"/>
    <col min="13836" max="13836" width="10.28515625" style="76" bestFit="1" customWidth="1"/>
    <col min="13837" max="13837" width="15.28515625" style="76" customWidth="1"/>
    <col min="13838" max="13838" width="10.28515625" style="76" bestFit="1" customWidth="1"/>
    <col min="13839" max="14080" width="9.140625" style="76"/>
    <col min="14081" max="14081" width="6.7109375" style="76" customWidth="1"/>
    <col min="14082" max="14082" width="29.140625" style="76" customWidth="1"/>
    <col min="14083" max="14083" width="10.85546875" style="76" customWidth="1"/>
    <col min="14084" max="14084" width="11.7109375" style="76" customWidth="1"/>
    <col min="14085" max="14085" width="11.85546875" style="76" customWidth="1"/>
    <col min="14086" max="14086" width="12.5703125" style="76" customWidth="1"/>
    <col min="14087" max="14087" width="14.140625" style="76" customWidth="1"/>
    <col min="14088" max="14088" width="13.28515625" style="76" customWidth="1"/>
    <col min="14089" max="14089" width="17.28515625" style="76" customWidth="1"/>
    <col min="14090" max="14090" width="12.85546875" style="76" customWidth="1"/>
    <col min="14091" max="14091" width="13.42578125" style="76" bestFit="1" customWidth="1"/>
    <col min="14092" max="14092" width="10.28515625" style="76" bestFit="1" customWidth="1"/>
    <col min="14093" max="14093" width="15.28515625" style="76" customWidth="1"/>
    <col min="14094" max="14094" width="10.28515625" style="76" bestFit="1" customWidth="1"/>
    <col min="14095" max="14336" width="9.140625" style="76"/>
    <col min="14337" max="14337" width="6.7109375" style="76" customWidth="1"/>
    <col min="14338" max="14338" width="29.140625" style="76" customWidth="1"/>
    <col min="14339" max="14339" width="10.85546875" style="76" customWidth="1"/>
    <col min="14340" max="14340" width="11.7109375" style="76" customWidth="1"/>
    <col min="14341" max="14341" width="11.85546875" style="76" customWidth="1"/>
    <col min="14342" max="14342" width="12.5703125" style="76" customWidth="1"/>
    <col min="14343" max="14343" width="14.140625" style="76" customWidth="1"/>
    <col min="14344" max="14344" width="13.28515625" style="76" customWidth="1"/>
    <col min="14345" max="14345" width="17.28515625" style="76" customWidth="1"/>
    <col min="14346" max="14346" width="12.85546875" style="76" customWidth="1"/>
    <col min="14347" max="14347" width="13.42578125" style="76" bestFit="1" customWidth="1"/>
    <col min="14348" max="14348" width="10.28515625" style="76" bestFit="1" customWidth="1"/>
    <col min="14349" max="14349" width="15.28515625" style="76" customWidth="1"/>
    <col min="14350" max="14350" width="10.28515625" style="76" bestFit="1" customWidth="1"/>
    <col min="14351" max="14592" width="9.140625" style="76"/>
    <col min="14593" max="14593" width="6.7109375" style="76" customWidth="1"/>
    <col min="14594" max="14594" width="29.140625" style="76" customWidth="1"/>
    <col min="14595" max="14595" width="10.85546875" style="76" customWidth="1"/>
    <col min="14596" max="14596" width="11.7109375" style="76" customWidth="1"/>
    <col min="14597" max="14597" width="11.85546875" style="76" customWidth="1"/>
    <col min="14598" max="14598" width="12.5703125" style="76" customWidth="1"/>
    <col min="14599" max="14599" width="14.140625" style="76" customWidth="1"/>
    <col min="14600" max="14600" width="13.28515625" style="76" customWidth="1"/>
    <col min="14601" max="14601" width="17.28515625" style="76" customWidth="1"/>
    <col min="14602" max="14602" width="12.85546875" style="76" customWidth="1"/>
    <col min="14603" max="14603" width="13.42578125" style="76" bestFit="1" customWidth="1"/>
    <col min="14604" max="14604" width="10.28515625" style="76" bestFit="1" customWidth="1"/>
    <col min="14605" max="14605" width="15.28515625" style="76" customWidth="1"/>
    <col min="14606" max="14606" width="10.28515625" style="76" bestFit="1" customWidth="1"/>
    <col min="14607" max="14848" width="9.140625" style="76"/>
    <col min="14849" max="14849" width="6.7109375" style="76" customWidth="1"/>
    <col min="14850" max="14850" width="29.140625" style="76" customWidth="1"/>
    <col min="14851" max="14851" width="10.85546875" style="76" customWidth="1"/>
    <col min="14852" max="14852" width="11.7109375" style="76" customWidth="1"/>
    <col min="14853" max="14853" width="11.85546875" style="76" customWidth="1"/>
    <col min="14854" max="14854" width="12.5703125" style="76" customWidth="1"/>
    <col min="14855" max="14855" width="14.140625" style="76" customWidth="1"/>
    <col min="14856" max="14856" width="13.28515625" style="76" customWidth="1"/>
    <col min="14857" max="14857" width="17.28515625" style="76" customWidth="1"/>
    <col min="14858" max="14858" width="12.85546875" style="76" customWidth="1"/>
    <col min="14859" max="14859" width="13.42578125" style="76" bestFit="1" customWidth="1"/>
    <col min="14860" max="14860" width="10.28515625" style="76" bestFit="1" customWidth="1"/>
    <col min="14861" max="14861" width="15.28515625" style="76" customWidth="1"/>
    <col min="14862" max="14862" width="10.28515625" style="76" bestFit="1" customWidth="1"/>
    <col min="14863" max="15104" width="9.140625" style="76"/>
    <col min="15105" max="15105" width="6.7109375" style="76" customWidth="1"/>
    <col min="15106" max="15106" width="29.140625" style="76" customWidth="1"/>
    <col min="15107" max="15107" width="10.85546875" style="76" customWidth="1"/>
    <col min="15108" max="15108" width="11.7109375" style="76" customWidth="1"/>
    <col min="15109" max="15109" width="11.85546875" style="76" customWidth="1"/>
    <col min="15110" max="15110" width="12.5703125" style="76" customWidth="1"/>
    <col min="15111" max="15111" width="14.140625" style="76" customWidth="1"/>
    <col min="15112" max="15112" width="13.28515625" style="76" customWidth="1"/>
    <col min="15113" max="15113" width="17.28515625" style="76" customWidth="1"/>
    <col min="15114" max="15114" width="12.85546875" style="76" customWidth="1"/>
    <col min="15115" max="15115" width="13.42578125" style="76" bestFit="1" customWidth="1"/>
    <col min="15116" max="15116" width="10.28515625" style="76" bestFit="1" customWidth="1"/>
    <col min="15117" max="15117" width="15.28515625" style="76" customWidth="1"/>
    <col min="15118" max="15118" width="10.28515625" style="76" bestFit="1" customWidth="1"/>
    <col min="15119" max="15360" width="9.140625" style="76"/>
    <col min="15361" max="15361" width="6.7109375" style="76" customWidth="1"/>
    <col min="15362" max="15362" width="29.140625" style="76" customWidth="1"/>
    <col min="15363" max="15363" width="10.85546875" style="76" customWidth="1"/>
    <col min="15364" max="15364" width="11.7109375" style="76" customWidth="1"/>
    <col min="15365" max="15365" width="11.85546875" style="76" customWidth="1"/>
    <col min="15366" max="15366" width="12.5703125" style="76" customWidth="1"/>
    <col min="15367" max="15367" width="14.140625" style="76" customWidth="1"/>
    <col min="15368" max="15368" width="13.28515625" style="76" customWidth="1"/>
    <col min="15369" max="15369" width="17.28515625" style="76" customWidth="1"/>
    <col min="15370" max="15370" width="12.85546875" style="76" customWidth="1"/>
    <col min="15371" max="15371" width="13.42578125" style="76" bestFit="1" customWidth="1"/>
    <col min="15372" max="15372" width="10.28515625" style="76" bestFit="1" customWidth="1"/>
    <col min="15373" max="15373" width="15.28515625" style="76" customWidth="1"/>
    <col min="15374" max="15374" width="10.28515625" style="76" bestFit="1" customWidth="1"/>
    <col min="15375" max="15616" width="9.140625" style="76"/>
    <col min="15617" max="15617" width="6.7109375" style="76" customWidth="1"/>
    <col min="15618" max="15618" width="29.140625" style="76" customWidth="1"/>
    <col min="15619" max="15619" width="10.85546875" style="76" customWidth="1"/>
    <col min="15620" max="15620" width="11.7109375" style="76" customWidth="1"/>
    <col min="15621" max="15621" width="11.85546875" style="76" customWidth="1"/>
    <col min="15622" max="15622" width="12.5703125" style="76" customWidth="1"/>
    <col min="15623" max="15623" width="14.140625" style="76" customWidth="1"/>
    <col min="15624" max="15624" width="13.28515625" style="76" customWidth="1"/>
    <col min="15625" max="15625" width="17.28515625" style="76" customWidth="1"/>
    <col min="15626" max="15626" width="12.85546875" style="76" customWidth="1"/>
    <col min="15627" max="15627" width="13.42578125" style="76" bestFit="1" customWidth="1"/>
    <col min="15628" max="15628" width="10.28515625" style="76" bestFit="1" customWidth="1"/>
    <col min="15629" max="15629" width="15.28515625" style="76" customWidth="1"/>
    <col min="15630" max="15630" width="10.28515625" style="76" bestFit="1" customWidth="1"/>
    <col min="15631" max="15872" width="9.140625" style="76"/>
    <col min="15873" max="15873" width="6.7109375" style="76" customWidth="1"/>
    <col min="15874" max="15874" width="29.140625" style="76" customWidth="1"/>
    <col min="15875" max="15875" width="10.85546875" style="76" customWidth="1"/>
    <col min="15876" max="15876" width="11.7109375" style="76" customWidth="1"/>
    <col min="15877" max="15877" width="11.85546875" style="76" customWidth="1"/>
    <col min="15878" max="15878" width="12.5703125" style="76" customWidth="1"/>
    <col min="15879" max="15879" width="14.140625" style="76" customWidth="1"/>
    <col min="15880" max="15880" width="13.28515625" style="76" customWidth="1"/>
    <col min="15881" max="15881" width="17.28515625" style="76" customWidth="1"/>
    <col min="15882" max="15882" width="12.85546875" style="76" customWidth="1"/>
    <col min="15883" max="15883" width="13.42578125" style="76" bestFit="1" customWidth="1"/>
    <col min="15884" max="15884" width="10.28515625" style="76" bestFit="1" customWidth="1"/>
    <col min="15885" max="15885" width="15.28515625" style="76" customWidth="1"/>
    <col min="15886" max="15886" width="10.28515625" style="76" bestFit="1" customWidth="1"/>
    <col min="15887" max="16128" width="9.140625" style="76"/>
    <col min="16129" max="16129" width="6.7109375" style="76" customWidth="1"/>
    <col min="16130" max="16130" width="29.140625" style="76" customWidth="1"/>
    <col min="16131" max="16131" width="10.85546875" style="76" customWidth="1"/>
    <col min="16132" max="16132" width="11.7109375" style="76" customWidth="1"/>
    <col min="16133" max="16133" width="11.85546875" style="76" customWidth="1"/>
    <col min="16134" max="16134" width="12.5703125" style="76" customWidth="1"/>
    <col min="16135" max="16135" width="14.140625" style="76" customWidth="1"/>
    <col min="16136" max="16136" width="13.28515625" style="76" customWidth="1"/>
    <col min="16137" max="16137" width="17.28515625" style="76" customWidth="1"/>
    <col min="16138" max="16138" width="12.85546875" style="76" customWidth="1"/>
    <col min="16139" max="16139" width="13.42578125" style="76" bestFit="1" customWidth="1"/>
    <col min="16140" max="16140" width="10.28515625" style="76" bestFit="1" customWidth="1"/>
    <col min="16141" max="16141" width="15.28515625" style="76" customWidth="1"/>
    <col min="16142" max="16142" width="10.28515625" style="76" bestFit="1" customWidth="1"/>
    <col min="16143" max="16384" width="9.140625" style="76"/>
  </cols>
  <sheetData>
    <row r="1" spans="1:22" ht="26.25" customHeight="1">
      <c r="C1" s="635" t="s">
        <v>258</v>
      </c>
      <c r="D1" s="635"/>
      <c r="E1" s="635"/>
      <c r="F1" s="635"/>
      <c r="G1" s="635"/>
      <c r="H1" s="635"/>
      <c r="I1" s="635"/>
      <c r="J1" s="77"/>
      <c r="K1" s="77"/>
      <c r="L1" s="77"/>
      <c r="M1" s="77"/>
      <c r="N1" s="77"/>
      <c r="O1" s="77"/>
      <c r="P1" s="77"/>
      <c r="Q1" s="77"/>
      <c r="R1" s="77"/>
      <c r="S1" s="77"/>
      <c r="T1" s="77"/>
      <c r="U1" s="77"/>
      <c r="V1" s="77"/>
    </row>
    <row r="2" spans="1:22" ht="26.25" customHeight="1">
      <c r="C2" s="78"/>
      <c r="D2" s="78"/>
      <c r="E2" s="78"/>
      <c r="F2" s="78"/>
      <c r="G2" s="78"/>
      <c r="H2" s="78"/>
      <c r="I2" s="78"/>
      <c r="J2" s="77"/>
      <c r="K2" s="77"/>
      <c r="L2" s="77"/>
      <c r="M2" s="77"/>
      <c r="N2" s="77"/>
      <c r="O2" s="77"/>
      <c r="P2" s="77"/>
      <c r="Q2" s="77"/>
      <c r="R2" s="77"/>
      <c r="S2" s="77"/>
      <c r="T2" s="77"/>
      <c r="U2" s="77"/>
      <c r="V2" s="77"/>
    </row>
    <row r="3" spans="1:22" ht="26.25" hidden="1" customHeight="1">
      <c r="B3" s="76" t="s">
        <v>354</v>
      </c>
      <c r="C3" s="78"/>
      <c r="D3" s="78"/>
      <c r="E3" s="78"/>
      <c r="F3" s="78"/>
      <c r="G3" s="78"/>
      <c r="H3" s="78"/>
      <c r="I3" s="79"/>
      <c r="J3" s="77"/>
      <c r="K3" s="77"/>
      <c r="L3" s="77"/>
      <c r="M3" s="77"/>
      <c r="N3" s="77"/>
      <c r="O3" s="77"/>
      <c r="P3" s="77"/>
      <c r="Q3" s="77"/>
      <c r="R3" s="77"/>
      <c r="S3" s="77"/>
      <c r="T3" s="77"/>
      <c r="U3" s="77"/>
      <c r="V3" s="77"/>
    </row>
    <row r="4" spans="1:22" ht="26.25" hidden="1" customHeight="1">
      <c r="B4" s="636" t="s">
        <v>355</v>
      </c>
      <c r="C4" s="636"/>
      <c r="D4" s="636"/>
      <c r="E4" s="636"/>
      <c r="F4" s="636"/>
      <c r="G4" s="636"/>
      <c r="H4" s="636"/>
      <c r="I4" s="636"/>
    </row>
    <row r="5" spans="1:22" hidden="1"/>
    <row r="6" spans="1:22" ht="57" hidden="1" customHeight="1">
      <c r="A6" s="80" t="s">
        <v>259</v>
      </c>
      <c r="B6" s="525" t="s">
        <v>260</v>
      </c>
      <c r="C6" s="525"/>
      <c r="D6" s="525"/>
      <c r="E6" s="525"/>
      <c r="F6" s="525"/>
      <c r="G6" s="81" t="s">
        <v>261</v>
      </c>
      <c r="H6" s="81" t="s">
        <v>262</v>
      </c>
      <c r="I6" s="81" t="s">
        <v>263</v>
      </c>
    </row>
    <row r="7" spans="1:22" ht="15" hidden="1" customHeight="1">
      <c r="A7" s="82">
        <v>1</v>
      </c>
      <c r="B7" s="525">
        <v>2</v>
      </c>
      <c r="C7" s="525"/>
      <c r="D7" s="525"/>
      <c r="E7" s="525"/>
      <c r="F7" s="525"/>
      <c r="G7" s="82">
        <v>4</v>
      </c>
      <c r="H7" s="82">
        <v>5</v>
      </c>
      <c r="I7" s="82">
        <v>6</v>
      </c>
    </row>
    <row r="8" spans="1:22" hidden="1">
      <c r="A8" s="83"/>
      <c r="B8" s="525"/>
      <c r="C8" s="525"/>
      <c r="D8" s="525"/>
      <c r="E8" s="525"/>
      <c r="F8" s="525"/>
      <c r="G8" s="83"/>
      <c r="H8" s="83"/>
      <c r="I8" s="84" t="e">
        <f>#REF!*G8*H8</f>
        <v>#REF!</v>
      </c>
    </row>
    <row r="9" spans="1:22" hidden="1">
      <c r="A9" s="83"/>
      <c r="B9" s="525"/>
      <c r="C9" s="525"/>
      <c r="D9" s="525"/>
      <c r="E9" s="525"/>
      <c r="F9" s="525"/>
      <c r="G9" s="83"/>
      <c r="H9" s="83"/>
      <c r="I9" s="84" t="e">
        <f>#REF!*G9*H9</f>
        <v>#REF!</v>
      </c>
    </row>
    <row r="10" spans="1:22" hidden="1">
      <c r="A10" s="83"/>
      <c r="B10" s="525"/>
      <c r="C10" s="525"/>
      <c r="D10" s="525"/>
      <c r="E10" s="525"/>
      <c r="F10" s="525"/>
      <c r="G10" s="83"/>
      <c r="H10" s="83"/>
      <c r="I10" s="84" t="e">
        <f>#REF!*G10*H10</f>
        <v>#REF!</v>
      </c>
    </row>
    <row r="11" spans="1:22" hidden="1">
      <c r="A11" s="83"/>
      <c r="B11" s="525"/>
      <c r="C11" s="525"/>
      <c r="D11" s="525"/>
      <c r="E11" s="525"/>
      <c r="F11" s="525"/>
      <c r="G11" s="83"/>
      <c r="H11" s="83"/>
      <c r="I11" s="84" t="e">
        <f>#REF!*G11*H11</f>
        <v>#REF!</v>
      </c>
    </row>
    <row r="12" spans="1:22" hidden="1">
      <c r="A12" s="83"/>
      <c r="B12" s="525"/>
      <c r="C12" s="525"/>
      <c r="D12" s="525"/>
      <c r="E12" s="525"/>
      <c r="F12" s="525"/>
      <c r="G12" s="83"/>
      <c r="H12" s="83"/>
      <c r="I12" s="84" t="e">
        <f>#REF!*G12*H12</f>
        <v>#REF!</v>
      </c>
    </row>
    <row r="13" spans="1:22" hidden="1">
      <c r="A13" s="83"/>
      <c r="B13" s="525"/>
      <c r="C13" s="525"/>
      <c r="D13" s="525"/>
      <c r="E13" s="525"/>
      <c r="F13" s="525"/>
      <c r="G13" s="83"/>
      <c r="H13" s="83"/>
      <c r="I13" s="84" t="e">
        <f>#REF!*G13*H13</f>
        <v>#REF!</v>
      </c>
    </row>
    <row r="14" spans="1:22" hidden="1">
      <c r="A14" s="83"/>
      <c r="B14" s="525"/>
      <c r="C14" s="525"/>
      <c r="D14" s="525"/>
      <c r="E14" s="525"/>
      <c r="F14" s="525"/>
      <c r="G14" s="83"/>
      <c r="H14" s="83"/>
      <c r="I14" s="84" t="e">
        <f>#REF!*G14*H14</f>
        <v>#REF!</v>
      </c>
    </row>
    <row r="15" spans="1:22" hidden="1">
      <c r="A15" s="83"/>
      <c r="B15" s="525"/>
      <c r="C15" s="525"/>
      <c r="D15" s="525"/>
      <c r="E15" s="525"/>
      <c r="F15" s="525"/>
      <c r="G15" s="83"/>
      <c r="H15" s="83"/>
      <c r="I15" s="84" t="e">
        <f>#REF!*G15*H15</f>
        <v>#REF!</v>
      </c>
    </row>
    <row r="16" spans="1:22" hidden="1">
      <c r="A16" s="632" t="s">
        <v>257</v>
      </c>
      <c r="B16" s="633"/>
      <c r="C16" s="633"/>
      <c r="D16" s="634"/>
      <c r="E16" s="525"/>
      <c r="F16" s="525"/>
      <c r="G16" s="82" t="s">
        <v>34</v>
      </c>
      <c r="H16" s="82" t="s">
        <v>34</v>
      </c>
      <c r="I16" s="83"/>
    </row>
    <row r="17" spans="1:9" hidden="1"/>
    <row r="18" spans="1:9" hidden="1">
      <c r="B18" s="76" t="s">
        <v>264</v>
      </c>
    </row>
    <row r="19" spans="1:9" hidden="1"/>
    <row r="20" spans="1:9" hidden="1">
      <c r="C20" s="76" t="s">
        <v>265</v>
      </c>
    </row>
    <row r="21" spans="1:9" hidden="1"/>
    <row r="22" spans="1:9" ht="33.75" hidden="1">
      <c r="A22" s="80" t="s">
        <v>259</v>
      </c>
      <c r="B22" s="525" t="s">
        <v>260</v>
      </c>
      <c r="C22" s="525"/>
      <c r="D22" s="525"/>
      <c r="E22" s="525"/>
      <c r="F22" s="525"/>
      <c r="G22" s="81" t="s">
        <v>266</v>
      </c>
      <c r="H22" s="81" t="s">
        <v>267</v>
      </c>
      <c r="I22" s="81" t="s">
        <v>263</v>
      </c>
    </row>
    <row r="23" spans="1:9" hidden="1">
      <c r="A23" s="82">
        <v>1</v>
      </c>
      <c r="B23" s="525">
        <v>2</v>
      </c>
      <c r="C23" s="525"/>
      <c r="D23" s="525"/>
      <c r="E23" s="525"/>
      <c r="F23" s="525"/>
      <c r="G23" s="82">
        <v>4</v>
      </c>
      <c r="H23" s="82">
        <v>5</v>
      </c>
      <c r="I23" s="82">
        <v>6</v>
      </c>
    </row>
    <row r="24" spans="1:9" hidden="1">
      <c r="A24" s="83"/>
      <c r="B24" s="525"/>
      <c r="C24" s="525"/>
      <c r="D24" s="525"/>
      <c r="E24" s="525"/>
      <c r="F24" s="525"/>
      <c r="G24" s="83"/>
      <c r="H24" s="83"/>
      <c r="I24" s="84" t="e">
        <f>#REF!*G24*H24</f>
        <v>#REF!</v>
      </c>
    </row>
    <row r="25" spans="1:9" hidden="1">
      <c r="A25" s="83"/>
      <c r="B25" s="525"/>
      <c r="C25" s="525"/>
      <c r="D25" s="525"/>
      <c r="E25" s="525"/>
      <c r="F25" s="525"/>
      <c r="G25" s="83"/>
      <c r="H25" s="83"/>
      <c r="I25" s="84" t="e">
        <f>#REF!*G25*H25</f>
        <v>#REF!</v>
      </c>
    </row>
    <row r="26" spans="1:9" hidden="1">
      <c r="A26" s="83"/>
      <c r="B26" s="525"/>
      <c r="C26" s="525"/>
      <c r="D26" s="525"/>
      <c r="E26" s="525"/>
      <c r="F26" s="525"/>
      <c r="G26" s="83"/>
      <c r="H26" s="83"/>
      <c r="I26" s="84" t="e">
        <f>#REF!*G26*H26</f>
        <v>#REF!</v>
      </c>
    </row>
    <row r="27" spans="1:9" hidden="1">
      <c r="A27" s="83"/>
      <c r="B27" s="525"/>
      <c r="C27" s="525"/>
      <c r="D27" s="525"/>
      <c r="E27" s="525"/>
      <c r="F27" s="525"/>
      <c r="G27" s="83"/>
      <c r="H27" s="83"/>
      <c r="I27" s="84" t="e">
        <f>#REF!*G27*H27</f>
        <v>#REF!</v>
      </c>
    </row>
    <row r="28" spans="1:9" hidden="1">
      <c r="A28" s="83"/>
      <c r="B28" s="525"/>
      <c r="C28" s="525"/>
      <c r="D28" s="525"/>
      <c r="E28" s="525"/>
      <c r="F28" s="525"/>
      <c r="G28" s="83"/>
      <c r="H28" s="83"/>
      <c r="I28" s="84" t="e">
        <f>#REF!*G28*H28</f>
        <v>#REF!</v>
      </c>
    </row>
    <row r="29" spans="1:9" hidden="1">
      <c r="A29" s="83"/>
      <c r="B29" s="525"/>
      <c r="C29" s="525"/>
      <c r="D29" s="525"/>
      <c r="E29" s="525"/>
      <c r="F29" s="525"/>
      <c r="G29" s="83"/>
      <c r="H29" s="83"/>
      <c r="I29" s="84" t="e">
        <f>#REF!*G29*H29</f>
        <v>#REF!</v>
      </c>
    </row>
    <row r="30" spans="1:9" hidden="1">
      <c r="A30" s="83"/>
      <c r="B30" s="525"/>
      <c r="C30" s="525"/>
      <c r="D30" s="525"/>
      <c r="E30" s="525"/>
      <c r="F30" s="525"/>
      <c r="G30" s="83"/>
      <c r="H30" s="83"/>
      <c r="I30" s="84" t="e">
        <f>#REF!*G30*H30</f>
        <v>#REF!</v>
      </c>
    </row>
    <row r="31" spans="1:9" hidden="1">
      <c r="A31" s="83"/>
      <c r="B31" s="525"/>
      <c r="C31" s="525"/>
      <c r="D31" s="525"/>
      <c r="E31" s="525"/>
      <c r="F31" s="525"/>
      <c r="G31" s="83"/>
      <c r="H31" s="83"/>
      <c r="I31" s="84" t="e">
        <f>#REF!*G31*H31</f>
        <v>#REF!</v>
      </c>
    </row>
    <row r="32" spans="1:9" hidden="1">
      <c r="A32" s="632" t="s">
        <v>257</v>
      </c>
      <c r="B32" s="633"/>
      <c r="C32" s="633"/>
      <c r="D32" s="634"/>
      <c r="E32" s="525"/>
      <c r="F32" s="525"/>
      <c r="G32" s="82" t="s">
        <v>34</v>
      </c>
      <c r="H32" s="82" t="s">
        <v>34</v>
      </c>
      <c r="I32" s="83"/>
    </row>
    <row r="33" spans="1:12" hidden="1"/>
    <row r="34" spans="1:12" hidden="1">
      <c r="B34" s="76" t="s">
        <v>264</v>
      </c>
    </row>
    <row r="36" spans="1:12" hidden="1">
      <c r="C36" s="76" t="s">
        <v>356</v>
      </c>
    </row>
    <row r="37" spans="1:12" hidden="1">
      <c r="C37" s="76" t="s">
        <v>357</v>
      </c>
    </row>
    <row r="38" spans="1:12" hidden="1">
      <c r="C38" s="76" t="s">
        <v>358</v>
      </c>
    </row>
    <row r="40" spans="1:12" ht="78.599999999999994" customHeight="1">
      <c r="A40" s="81" t="s">
        <v>259</v>
      </c>
      <c r="B40" s="525" t="s">
        <v>268</v>
      </c>
      <c r="C40" s="525"/>
      <c r="D40" s="525"/>
      <c r="E40" s="525"/>
      <c r="F40" s="525"/>
      <c r="G40" s="525"/>
      <c r="H40" s="81" t="s">
        <v>270</v>
      </c>
      <c r="I40" s="81" t="s">
        <v>269</v>
      </c>
      <c r="K40" s="85">
        <f>'Роспись 2024-2026'!P26-'Роспись 2024-2026'!P22-'Роспись 2024-2026'!P23-'Роспись 2024-2026'!P24-'Роспись 2024-2026'!P25</f>
        <v>47025028</v>
      </c>
      <c r="L40" s="76" t="s">
        <v>495</v>
      </c>
    </row>
    <row r="41" spans="1:12">
      <c r="A41" s="82">
        <v>1</v>
      </c>
      <c r="B41" s="429">
        <v>2</v>
      </c>
      <c r="C41" s="429"/>
      <c r="D41" s="429"/>
      <c r="E41" s="429"/>
      <c r="F41" s="429"/>
      <c r="G41" s="429"/>
      <c r="H41" s="82">
        <v>3</v>
      </c>
      <c r="I41" s="82">
        <v>4</v>
      </c>
    </row>
    <row r="42" spans="1:12">
      <c r="A42" s="82">
        <v>1</v>
      </c>
      <c r="B42" s="631" t="s">
        <v>271</v>
      </c>
      <c r="C42" s="631"/>
      <c r="D42" s="631"/>
      <c r="E42" s="631"/>
      <c r="F42" s="631"/>
      <c r="G42" s="631"/>
      <c r="H42" s="82" t="s">
        <v>34</v>
      </c>
      <c r="I42" s="86">
        <f>J42/1.302</f>
        <v>29733243.471582182</v>
      </c>
      <c r="J42" s="87">
        <f>'Роспись 2024-2026'!P6+'Роспись 2024-2026'!P8+'Роспись 2024-2026'!P17+'Роспись 2024-2026'!P18+'Роспись 2024-2026'!P19</f>
        <v>38712683</v>
      </c>
      <c r="K42" s="76" t="s">
        <v>496</v>
      </c>
    </row>
    <row r="43" spans="1:12" ht="25.9" customHeight="1">
      <c r="A43" s="82" t="s">
        <v>272</v>
      </c>
      <c r="B43" s="629" t="s">
        <v>273</v>
      </c>
      <c r="C43" s="629"/>
      <c r="D43" s="629"/>
      <c r="E43" s="629"/>
      <c r="F43" s="629"/>
      <c r="G43" s="629"/>
      <c r="H43" s="82"/>
      <c r="I43" s="88">
        <f>I42*22%</f>
        <v>6541313.5637480803</v>
      </c>
      <c r="J43" s="154">
        <f>J42-I42</f>
        <v>8979439.5284178182</v>
      </c>
    </row>
    <row r="44" spans="1:12">
      <c r="A44" s="82" t="s">
        <v>274</v>
      </c>
      <c r="B44" s="631" t="s">
        <v>275</v>
      </c>
      <c r="C44" s="631"/>
      <c r="D44" s="631"/>
      <c r="E44" s="631"/>
      <c r="F44" s="631"/>
      <c r="G44" s="631"/>
      <c r="H44" s="82"/>
      <c r="I44" s="88"/>
    </row>
    <row r="45" spans="1:12" ht="24" customHeight="1">
      <c r="A45" s="82" t="s">
        <v>276</v>
      </c>
      <c r="B45" s="629" t="s">
        <v>277</v>
      </c>
      <c r="C45" s="629"/>
      <c r="D45" s="629"/>
      <c r="E45" s="629"/>
      <c r="F45" s="629"/>
      <c r="G45" s="629"/>
      <c r="H45" s="82"/>
      <c r="I45" s="88"/>
    </row>
    <row r="46" spans="1:12">
      <c r="A46" s="82">
        <v>2</v>
      </c>
      <c r="B46" s="631" t="s">
        <v>278</v>
      </c>
      <c r="C46" s="631"/>
      <c r="D46" s="631"/>
      <c r="E46" s="631"/>
      <c r="F46" s="631"/>
      <c r="G46" s="631"/>
      <c r="H46" s="82" t="s">
        <v>34</v>
      </c>
      <c r="I46" s="88"/>
    </row>
    <row r="47" spans="1:12" ht="34.9" customHeight="1">
      <c r="A47" s="82" t="s">
        <v>279</v>
      </c>
      <c r="B47" s="629" t="s">
        <v>280</v>
      </c>
      <c r="C47" s="629"/>
      <c r="D47" s="629"/>
      <c r="E47" s="629"/>
      <c r="F47" s="629"/>
      <c r="G47" s="629"/>
      <c r="H47" s="82"/>
      <c r="I47" s="88">
        <f>I42*2.9%</f>
        <v>862264.0606758832</v>
      </c>
    </row>
    <row r="48" spans="1:12">
      <c r="A48" s="82" t="s">
        <v>281</v>
      </c>
      <c r="B48" s="631" t="s">
        <v>282</v>
      </c>
      <c r="C48" s="631"/>
      <c r="D48" s="631"/>
      <c r="E48" s="631"/>
      <c r="F48" s="631"/>
      <c r="G48" s="631"/>
      <c r="H48" s="82"/>
      <c r="I48" s="88"/>
    </row>
    <row r="49" spans="1:10" ht="27" customHeight="1">
      <c r="A49" s="89" t="s">
        <v>283</v>
      </c>
      <c r="B49" s="629" t="s">
        <v>284</v>
      </c>
      <c r="C49" s="629"/>
      <c r="D49" s="629"/>
      <c r="E49" s="629"/>
      <c r="F49" s="629"/>
      <c r="G49" s="629"/>
      <c r="H49" s="82"/>
      <c r="I49" s="88">
        <f>I42*0.2%</f>
        <v>59466.486943164367</v>
      </c>
    </row>
    <row r="50" spans="1:10" ht="22.9" customHeight="1">
      <c r="A50" s="82" t="s">
        <v>285</v>
      </c>
      <c r="B50" s="629" t="s">
        <v>286</v>
      </c>
      <c r="C50" s="629"/>
      <c r="D50" s="629"/>
      <c r="E50" s="629"/>
      <c r="F50" s="629"/>
      <c r="G50" s="629"/>
      <c r="H50" s="82"/>
      <c r="I50" s="88"/>
    </row>
    <row r="51" spans="1:10" ht="25.15" customHeight="1">
      <c r="A51" s="82" t="s">
        <v>287</v>
      </c>
      <c r="B51" s="629" t="s">
        <v>288</v>
      </c>
      <c r="C51" s="629"/>
      <c r="D51" s="629"/>
      <c r="E51" s="629"/>
      <c r="F51" s="629"/>
      <c r="G51" s="629"/>
      <c r="H51" s="82"/>
      <c r="I51" s="88"/>
    </row>
    <row r="52" spans="1:10" ht="24.6" customHeight="1">
      <c r="A52" s="82">
        <v>3</v>
      </c>
      <c r="B52" s="629" t="s">
        <v>289</v>
      </c>
      <c r="C52" s="629"/>
      <c r="D52" s="629"/>
      <c r="E52" s="629"/>
      <c r="F52" s="629"/>
      <c r="G52" s="629"/>
      <c r="H52" s="82"/>
      <c r="I52" s="88">
        <f>I42*5.1%</f>
        <v>1516395.4170506911</v>
      </c>
    </row>
    <row r="53" spans="1:10">
      <c r="A53" s="82"/>
      <c r="B53" s="630" t="s">
        <v>257</v>
      </c>
      <c r="C53" s="630"/>
      <c r="D53" s="630"/>
      <c r="E53" s="630"/>
      <c r="F53" s="630"/>
      <c r="G53" s="630"/>
      <c r="H53" s="90" t="s">
        <v>34</v>
      </c>
      <c r="I53" s="91">
        <f>SUM(I43:I52)</f>
        <v>8979439.5284178182</v>
      </c>
      <c r="J53" s="92"/>
    </row>
    <row r="54" spans="1:10">
      <c r="B54" s="421"/>
      <c r="C54" s="421"/>
      <c r="D54" s="421"/>
      <c r="E54" s="421"/>
      <c r="F54" s="421"/>
      <c r="G54" s="421"/>
    </row>
    <row r="55" spans="1:10" s="93" customFormat="1" ht="10.5">
      <c r="B55" s="93" t="s">
        <v>290</v>
      </c>
    </row>
    <row r="57" spans="1:10">
      <c r="A57" s="76" t="s">
        <v>291</v>
      </c>
    </row>
    <row r="58" spans="1:10">
      <c r="A58" s="76" t="s">
        <v>292</v>
      </c>
    </row>
    <row r="60" spans="1:10" ht="37.9" customHeight="1">
      <c r="A60" s="94" t="s">
        <v>259</v>
      </c>
      <c r="B60" s="525" t="s">
        <v>19</v>
      </c>
      <c r="C60" s="525"/>
      <c r="D60" s="525"/>
      <c r="E60" s="95"/>
      <c r="F60" s="526" t="s">
        <v>293</v>
      </c>
      <c r="G60" s="526"/>
      <c r="H60" s="526" t="s">
        <v>294</v>
      </c>
      <c r="I60" s="526"/>
    </row>
    <row r="61" spans="1:10">
      <c r="A61" s="83">
        <v>1</v>
      </c>
      <c r="B61" s="525">
        <v>2</v>
      </c>
      <c r="C61" s="525"/>
      <c r="D61" s="525"/>
      <c r="E61" s="95"/>
      <c r="F61" s="526">
        <v>4</v>
      </c>
      <c r="G61" s="526"/>
      <c r="H61" s="526">
        <v>5</v>
      </c>
      <c r="I61" s="526"/>
    </row>
    <row r="62" spans="1:10" ht="30" customHeight="1">
      <c r="A62" s="83"/>
      <c r="B62" s="537" t="s">
        <v>404</v>
      </c>
      <c r="C62" s="537"/>
      <c r="D62" s="537"/>
      <c r="E62" s="95"/>
      <c r="F62" s="526"/>
      <c r="G62" s="526"/>
      <c r="H62" s="628"/>
      <c r="I62" s="628"/>
    </row>
    <row r="63" spans="1:10" ht="30" hidden="1" customHeight="1">
      <c r="A63" s="83"/>
      <c r="B63" s="537"/>
      <c r="C63" s="537"/>
      <c r="D63" s="537"/>
      <c r="E63" s="95"/>
      <c r="F63" s="526"/>
      <c r="G63" s="526"/>
      <c r="H63" s="628"/>
      <c r="I63" s="628"/>
    </row>
    <row r="64" spans="1:10" ht="30" hidden="1" customHeight="1">
      <c r="A64" s="83"/>
      <c r="B64" s="537"/>
      <c r="C64" s="537"/>
      <c r="D64" s="537"/>
      <c r="E64" s="95"/>
      <c r="F64" s="526"/>
      <c r="G64" s="526"/>
      <c r="H64" s="628"/>
      <c r="I64" s="628"/>
    </row>
    <row r="65" spans="1:10" ht="30" hidden="1" customHeight="1">
      <c r="A65" s="83"/>
      <c r="B65" s="537"/>
      <c r="C65" s="537"/>
      <c r="D65" s="537"/>
      <c r="E65" s="95"/>
      <c r="F65" s="526"/>
      <c r="G65" s="526"/>
      <c r="H65" s="628"/>
      <c r="I65" s="628"/>
    </row>
    <row r="66" spans="1:10" ht="30" hidden="1" customHeight="1">
      <c r="A66" s="83"/>
      <c r="B66" s="537"/>
      <c r="C66" s="537"/>
      <c r="D66" s="537"/>
      <c r="E66" s="95"/>
      <c r="F66" s="526"/>
      <c r="G66" s="526"/>
      <c r="H66" s="628"/>
      <c r="I66" s="628"/>
    </row>
    <row r="67" spans="1:10" ht="30" hidden="1" customHeight="1">
      <c r="A67" s="83"/>
      <c r="B67" s="537"/>
      <c r="C67" s="537"/>
      <c r="D67" s="537"/>
      <c r="E67" s="95"/>
      <c r="F67" s="526"/>
      <c r="G67" s="526"/>
      <c r="H67" s="628"/>
      <c r="I67" s="628"/>
    </row>
    <row r="68" spans="1:10" ht="30" customHeight="1">
      <c r="A68" s="83"/>
      <c r="B68" s="525" t="s">
        <v>257</v>
      </c>
      <c r="C68" s="525"/>
      <c r="D68" s="525"/>
      <c r="E68" s="95"/>
      <c r="F68" s="526" t="s">
        <v>34</v>
      </c>
      <c r="G68" s="526"/>
      <c r="H68" s="628">
        <f>SUM(H62:I67)</f>
        <v>0</v>
      </c>
      <c r="I68" s="628"/>
    </row>
    <row r="70" spans="1:10" s="93" customFormat="1" ht="10.5">
      <c r="B70" s="93" t="s">
        <v>264</v>
      </c>
      <c r="I70" s="96"/>
    </row>
    <row r="71" spans="1:10">
      <c r="I71" s="92"/>
    </row>
    <row r="72" spans="1:10" s="93" customFormat="1" ht="10.5">
      <c r="B72" s="93" t="s">
        <v>359</v>
      </c>
    </row>
    <row r="73" spans="1:10">
      <c r="J73" s="92"/>
    </row>
    <row r="74" spans="1:10">
      <c r="A74" s="76" t="s">
        <v>295</v>
      </c>
      <c r="J74" s="92"/>
    </row>
    <row r="75" spans="1:10">
      <c r="A75" s="76" t="s">
        <v>292</v>
      </c>
    </row>
    <row r="77" spans="1:10" s="100" customFormat="1" ht="52.9" customHeight="1">
      <c r="A77" s="97" t="s">
        <v>259</v>
      </c>
      <c r="B77" s="560" t="s">
        <v>260</v>
      </c>
      <c r="C77" s="560"/>
      <c r="D77" s="560"/>
      <c r="E77" s="98"/>
      <c r="F77" s="98" t="s">
        <v>296</v>
      </c>
      <c r="G77" s="560" t="s">
        <v>360</v>
      </c>
      <c r="H77" s="616"/>
      <c r="I77" s="99"/>
    </row>
    <row r="78" spans="1:10" s="104" customFormat="1" ht="8.4499999999999993" customHeight="1">
      <c r="A78" s="101">
        <v>1</v>
      </c>
      <c r="B78" s="560">
        <v>2</v>
      </c>
      <c r="C78" s="560"/>
      <c r="D78" s="560"/>
      <c r="E78" s="98"/>
      <c r="F78" s="102">
        <v>4</v>
      </c>
      <c r="G78" s="615">
        <v>5</v>
      </c>
      <c r="H78" s="627"/>
      <c r="I78" s="103"/>
    </row>
    <row r="79" spans="1:10" s="100" customFormat="1">
      <c r="A79" s="101">
        <v>1</v>
      </c>
      <c r="B79" s="621" t="s">
        <v>297</v>
      </c>
      <c r="C79" s="621"/>
      <c r="D79" s="621"/>
      <c r="E79" s="106">
        <f>'Роспись 2024-2026'!P11/1.1%</f>
        <v>30800181.818181816</v>
      </c>
      <c r="F79" s="107">
        <v>1.1000000000000001</v>
      </c>
      <c r="G79" s="622">
        <f>E79*F79/100</f>
        <v>338802</v>
      </c>
      <c r="H79" s="623"/>
      <c r="I79" s="108"/>
    </row>
    <row r="80" spans="1:10" s="100" customFormat="1">
      <c r="A80" s="101">
        <f>A79+1</f>
        <v>2</v>
      </c>
      <c r="B80" s="621" t="s">
        <v>299</v>
      </c>
      <c r="C80" s="621"/>
      <c r="D80" s="621"/>
      <c r="E80" s="106">
        <f>'Роспись 2024-2026'!P12/1.5%</f>
        <v>56949533.333333336</v>
      </c>
      <c r="F80" s="107">
        <v>1.5</v>
      </c>
      <c r="G80" s="622">
        <f>E80*F80/100</f>
        <v>854243</v>
      </c>
      <c r="H80" s="623"/>
      <c r="I80" s="108"/>
    </row>
    <row r="81" spans="1:9" s="100" customFormat="1">
      <c r="A81" s="101">
        <f>A80+1</f>
        <v>3</v>
      </c>
      <c r="B81" s="621" t="s">
        <v>515</v>
      </c>
      <c r="C81" s="621"/>
      <c r="D81" s="621"/>
      <c r="E81" s="106"/>
      <c r="F81" s="107"/>
      <c r="G81" s="622">
        <f>'Роспись 2024-2026'!P13</f>
        <v>3000</v>
      </c>
      <c r="H81" s="623"/>
      <c r="I81" s="108"/>
    </row>
    <row r="82" spans="1:9" s="100" customFormat="1">
      <c r="A82" s="105"/>
      <c r="B82" s="624" t="s">
        <v>257</v>
      </c>
      <c r="C82" s="624"/>
      <c r="D82" s="624"/>
      <c r="E82" s="109"/>
      <c r="F82" s="110" t="s">
        <v>34</v>
      </c>
      <c r="G82" s="625">
        <f>SUM(G79:H81)</f>
        <v>1196045</v>
      </c>
      <c r="H82" s="626"/>
      <c r="I82" s="108"/>
    </row>
    <row r="83" spans="1:9" s="100" customFormat="1"/>
    <row r="84" spans="1:9" s="111" customFormat="1" ht="10.5">
      <c r="B84" s="111" t="s">
        <v>264</v>
      </c>
      <c r="H84" s="112"/>
    </row>
    <row r="86" spans="1:9" s="93" customFormat="1" ht="10.5" hidden="1">
      <c r="B86" s="93" t="s">
        <v>300</v>
      </c>
    </row>
    <row r="87" spans="1:9" hidden="1"/>
    <row r="88" spans="1:9" hidden="1">
      <c r="A88" s="76" t="s">
        <v>295</v>
      </c>
    </row>
    <row r="89" spans="1:9" hidden="1">
      <c r="A89" s="76" t="s">
        <v>292</v>
      </c>
    </row>
    <row r="90" spans="1:9" hidden="1"/>
    <row r="91" spans="1:9" ht="24.6" hidden="1" customHeight="1">
      <c r="A91" s="94" t="s">
        <v>259</v>
      </c>
      <c r="B91" s="525" t="s">
        <v>19</v>
      </c>
      <c r="C91" s="525"/>
      <c r="D91" s="525"/>
      <c r="E91" s="95"/>
      <c r="F91" s="525" t="s">
        <v>293</v>
      </c>
      <c r="G91" s="525"/>
      <c r="H91" s="525" t="s">
        <v>301</v>
      </c>
      <c r="I91" s="525"/>
    </row>
    <row r="92" spans="1:9" hidden="1">
      <c r="A92" s="83">
        <v>1</v>
      </c>
      <c r="B92" s="525">
        <v>2</v>
      </c>
      <c r="C92" s="525"/>
      <c r="D92" s="525"/>
      <c r="E92" s="95"/>
      <c r="F92" s="526">
        <v>4</v>
      </c>
      <c r="G92" s="526"/>
      <c r="H92" s="526">
        <v>5</v>
      </c>
      <c r="I92" s="526"/>
    </row>
    <row r="93" spans="1:9" hidden="1">
      <c r="A93" s="83"/>
      <c r="B93" s="537"/>
      <c r="C93" s="537"/>
      <c r="D93" s="537"/>
      <c r="E93" s="95"/>
      <c r="F93" s="526"/>
      <c r="G93" s="526"/>
      <c r="H93" s="609" t="e">
        <f>#REF!+F93</f>
        <v>#REF!</v>
      </c>
      <c r="I93" s="609"/>
    </row>
    <row r="94" spans="1:9" hidden="1">
      <c r="A94" s="83"/>
      <c r="B94" s="537"/>
      <c r="C94" s="537"/>
      <c r="D94" s="537"/>
      <c r="E94" s="95"/>
      <c r="F94" s="526"/>
      <c r="G94" s="526"/>
      <c r="H94" s="609" t="e">
        <f>#REF!+F94</f>
        <v>#REF!</v>
      </c>
      <c r="I94" s="609"/>
    </row>
    <row r="95" spans="1:9" hidden="1">
      <c r="A95" s="83"/>
      <c r="B95" s="537"/>
      <c r="C95" s="537"/>
      <c r="D95" s="537"/>
      <c r="E95" s="95"/>
      <c r="F95" s="526"/>
      <c r="G95" s="526"/>
      <c r="H95" s="609" t="e">
        <f>#REF!+F95</f>
        <v>#REF!</v>
      </c>
      <c r="I95" s="609"/>
    </row>
    <row r="96" spans="1:9" hidden="1">
      <c r="A96" s="83"/>
      <c r="B96" s="537"/>
      <c r="C96" s="537"/>
      <c r="D96" s="537"/>
      <c r="E96" s="95"/>
      <c r="F96" s="526"/>
      <c r="G96" s="526"/>
      <c r="H96" s="609" t="e">
        <f>#REF!+F96</f>
        <v>#REF!</v>
      </c>
      <c r="I96" s="609"/>
    </row>
    <row r="97" spans="1:9" hidden="1">
      <c r="A97" s="83"/>
      <c r="B97" s="537"/>
      <c r="C97" s="537"/>
      <c r="D97" s="537"/>
      <c r="E97" s="95"/>
      <c r="F97" s="526"/>
      <c r="G97" s="526"/>
      <c r="H97" s="609" t="e">
        <f>#REF!+F97</f>
        <v>#REF!</v>
      </c>
      <c r="I97" s="609"/>
    </row>
    <row r="98" spans="1:9" hidden="1">
      <c r="A98" s="83"/>
      <c r="B98" s="537"/>
      <c r="C98" s="537"/>
      <c r="D98" s="537"/>
      <c r="E98" s="95"/>
      <c r="F98" s="526"/>
      <c r="G98" s="526"/>
      <c r="H98" s="609" t="e">
        <f>#REF!+F98</f>
        <v>#REF!</v>
      </c>
      <c r="I98" s="609"/>
    </row>
    <row r="99" spans="1:9" hidden="1">
      <c r="A99" s="83"/>
      <c r="B99" s="525" t="s">
        <v>257</v>
      </c>
      <c r="C99" s="525"/>
      <c r="D99" s="525"/>
      <c r="E99" s="95"/>
      <c r="F99" s="526" t="s">
        <v>34</v>
      </c>
      <c r="G99" s="526"/>
      <c r="H99" s="609" t="e">
        <f>SUM(H93:I98)</f>
        <v>#REF!</v>
      </c>
      <c r="I99" s="526"/>
    </row>
    <row r="101" spans="1:9" s="93" customFormat="1" ht="10.5" hidden="1">
      <c r="B101" s="93" t="s">
        <v>302</v>
      </c>
    </row>
    <row r="102" spans="1:9" hidden="1"/>
    <row r="103" spans="1:9" hidden="1">
      <c r="A103" s="76" t="s">
        <v>295</v>
      </c>
    </row>
    <row r="104" spans="1:9" hidden="1">
      <c r="A104" s="76" t="s">
        <v>292</v>
      </c>
    </row>
    <row r="105" spans="1:9" hidden="1"/>
    <row r="106" spans="1:9" ht="23.45" hidden="1" customHeight="1">
      <c r="A106" s="94" t="s">
        <v>259</v>
      </c>
      <c r="B106" s="525" t="s">
        <v>19</v>
      </c>
      <c r="C106" s="525"/>
      <c r="D106" s="525"/>
      <c r="E106" s="95"/>
      <c r="F106" s="525" t="s">
        <v>293</v>
      </c>
      <c r="G106" s="525"/>
      <c r="H106" s="525" t="s">
        <v>301</v>
      </c>
      <c r="I106" s="525"/>
    </row>
    <row r="107" spans="1:9" hidden="1">
      <c r="A107" s="83">
        <v>1</v>
      </c>
      <c r="B107" s="525">
        <v>2</v>
      </c>
      <c r="C107" s="525"/>
      <c r="D107" s="525"/>
      <c r="E107" s="95"/>
      <c r="F107" s="526">
        <v>4</v>
      </c>
      <c r="G107" s="526"/>
      <c r="H107" s="526">
        <v>5</v>
      </c>
      <c r="I107" s="526"/>
    </row>
    <row r="108" spans="1:9" hidden="1">
      <c r="A108" s="83"/>
      <c r="B108" s="537"/>
      <c r="C108" s="537"/>
      <c r="D108" s="537"/>
      <c r="E108" s="95"/>
      <c r="F108" s="526"/>
      <c r="G108" s="526"/>
      <c r="H108" s="609" t="e">
        <f>#REF!+F108</f>
        <v>#REF!</v>
      </c>
      <c r="I108" s="609"/>
    </row>
    <row r="109" spans="1:9" hidden="1">
      <c r="A109" s="83"/>
      <c r="B109" s="537"/>
      <c r="C109" s="537"/>
      <c r="D109" s="537"/>
      <c r="E109" s="95"/>
      <c r="F109" s="526"/>
      <c r="G109" s="526"/>
      <c r="H109" s="609" t="e">
        <f>#REF!+F109</f>
        <v>#REF!</v>
      </c>
      <c r="I109" s="609"/>
    </row>
    <row r="110" spans="1:9" hidden="1">
      <c r="A110" s="83"/>
      <c r="B110" s="537"/>
      <c r="C110" s="537"/>
      <c r="D110" s="537"/>
      <c r="E110" s="95"/>
      <c r="F110" s="526"/>
      <c r="G110" s="526"/>
      <c r="H110" s="609" t="e">
        <f>#REF!+F110</f>
        <v>#REF!</v>
      </c>
      <c r="I110" s="609"/>
    </row>
    <row r="111" spans="1:9" hidden="1">
      <c r="A111" s="83"/>
      <c r="B111" s="537"/>
      <c r="C111" s="537"/>
      <c r="D111" s="537"/>
      <c r="E111" s="95"/>
      <c r="F111" s="526"/>
      <c r="G111" s="526"/>
      <c r="H111" s="609" t="e">
        <f>#REF!+F111</f>
        <v>#REF!</v>
      </c>
      <c r="I111" s="609"/>
    </row>
    <row r="112" spans="1:9" hidden="1">
      <c r="A112" s="83"/>
      <c r="B112" s="537"/>
      <c r="C112" s="537"/>
      <c r="D112" s="537"/>
      <c r="E112" s="95"/>
      <c r="F112" s="526"/>
      <c r="G112" s="526"/>
      <c r="H112" s="609" t="e">
        <f>#REF!+F112</f>
        <v>#REF!</v>
      </c>
      <c r="I112" s="609"/>
    </row>
    <row r="113" spans="1:10" hidden="1">
      <c r="A113" s="83"/>
      <c r="B113" s="537"/>
      <c r="C113" s="537"/>
      <c r="D113" s="537"/>
      <c r="E113" s="95"/>
      <c r="F113" s="526"/>
      <c r="G113" s="526"/>
      <c r="H113" s="609" t="e">
        <f>#REF!+F113</f>
        <v>#REF!</v>
      </c>
      <c r="I113" s="609"/>
    </row>
    <row r="114" spans="1:10" hidden="1">
      <c r="A114" s="83"/>
      <c r="B114" s="525" t="s">
        <v>257</v>
      </c>
      <c r="C114" s="525"/>
      <c r="D114" s="525"/>
      <c r="E114" s="95"/>
      <c r="F114" s="526" t="s">
        <v>34</v>
      </c>
      <c r="G114" s="526"/>
      <c r="H114" s="609" t="e">
        <f>SUM(H108:I113)</f>
        <v>#REF!</v>
      </c>
      <c r="I114" s="526"/>
    </row>
    <row r="115" spans="1:10" hidden="1"/>
    <row r="117" spans="1:10" s="93" customFormat="1" ht="10.5">
      <c r="B117" s="93" t="s">
        <v>361</v>
      </c>
    </row>
    <row r="119" spans="1:10">
      <c r="A119" s="76" t="s">
        <v>295</v>
      </c>
    </row>
    <row r="120" spans="1:10">
      <c r="A120" s="76" t="s">
        <v>292</v>
      </c>
    </row>
    <row r="122" spans="1:10">
      <c r="C122" s="113" t="s">
        <v>362</v>
      </c>
      <c r="D122" s="114"/>
      <c r="E122" s="114"/>
      <c r="F122" s="114"/>
      <c r="G122" s="114"/>
    </row>
    <row r="124" spans="1:10" ht="27" customHeight="1">
      <c r="A124" s="98" t="s">
        <v>259</v>
      </c>
      <c r="B124" s="560" t="s">
        <v>260</v>
      </c>
      <c r="C124" s="560"/>
      <c r="D124" s="98" t="s">
        <v>303</v>
      </c>
      <c r="E124" s="102" t="s">
        <v>304</v>
      </c>
      <c r="F124" s="615" t="s">
        <v>363</v>
      </c>
      <c r="G124" s="615"/>
      <c r="H124" s="616" t="s">
        <v>305</v>
      </c>
      <c r="I124" s="617"/>
      <c r="J124" s="83" t="s">
        <v>306</v>
      </c>
    </row>
    <row r="125" spans="1:10">
      <c r="A125" s="115">
        <v>1</v>
      </c>
      <c r="B125" s="618">
        <v>2</v>
      </c>
      <c r="C125" s="618"/>
      <c r="D125" s="116">
        <v>3</v>
      </c>
      <c r="E125" s="115">
        <v>4</v>
      </c>
      <c r="F125" s="530">
        <v>5</v>
      </c>
      <c r="G125" s="530"/>
      <c r="H125" s="619">
        <v>6</v>
      </c>
      <c r="I125" s="620"/>
      <c r="J125" s="82">
        <v>7</v>
      </c>
    </row>
    <row r="126" spans="1:10">
      <c r="A126" s="101">
        <v>1</v>
      </c>
      <c r="B126" s="537" t="s">
        <v>364</v>
      </c>
      <c r="C126" s="537"/>
      <c r="D126" s="117">
        <v>1</v>
      </c>
      <c r="E126" s="118">
        <v>1</v>
      </c>
      <c r="F126" s="538">
        <f>H126/E126/D126</f>
        <v>0</v>
      </c>
      <c r="G126" s="538"/>
      <c r="H126" s="610">
        <v>0</v>
      </c>
      <c r="I126" s="611"/>
      <c r="J126" s="119">
        <v>0</v>
      </c>
    </row>
    <row r="127" spans="1:10">
      <c r="A127" s="101">
        <f>A126+1</f>
        <v>2</v>
      </c>
      <c r="B127" s="537" t="s">
        <v>307</v>
      </c>
      <c r="C127" s="537"/>
      <c r="D127" s="117">
        <v>1</v>
      </c>
      <c r="E127" s="118">
        <v>12</v>
      </c>
      <c r="F127" s="538">
        <f>H127/E127/D127</f>
        <v>583.33333333333337</v>
      </c>
      <c r="G127" s="538"/>
      <c r="H127" s="613">
        <v>7000</v>
      </c>
      <c r="I127" s="614"/>
      <c r="J127" s="119">
        <v>0</v>
      </c>
    </row>
    <row r="128" spans="1:10">
      <c r="A128" s="101">
        <f>A127+1</f>
        <v>3</v>
      </c>
      <c r="B128" s="537" t="s">
        <v>308</v>
      </c>
      <c r="C128" s="537"/>
      <c r="D128" s="117">
        <v>1</v>
      </c>
      <c r="E128" s="118">
        <v>12</v>
      </c>
      <c r="F128" s="538">
        <f>H128/E128/D128</f>
        <v>0</v>
      </c>
      <c r="G128" s="538"/>
      <c r="H128" s="610">
        <v>0</v>
      </c>
      <c r="I128" s="611"/>
      <c r="J128" s="119"/>
    </row>
    <row r="129" spans="1:10">
      <c r="A129" s="101"/>
      <c r="B129" s="525" t="s">
        <v>257</v>
      </c>
      <c r="C129" s="525"/>
      <c r="D129" s="119" t="s">
        <v>34</v>
      </c>
      <c r="E129" s="120" t="s">
        <v>34</v>
      </c>
      <c r="F129" s="538" t="s">
        <v>34</v>
      </c>
      <c r="G129" s="538"/>
      <c r="H129" s="612">
        <f>SUM(H126:I128)</f>
        <v>7000</v>
      </c>
      <c r="I129" s="612"/>
      <c r="J129" s="119">
        <f>J128</f>
        <v>0</v>
      </c>
    </row>
    <row r="131" spans="1:10" hidden="1">
      <c r="A131" s="93"/>
      <c r="C131" s="93" t="s">
        <v>365</v>
      </c>
      <c r="D131" s="93"/>
      <c r="E131" s="93"/>
      <c r="F131" s="93"/>
      <c r="G131" s="93"/>
      <c r="H131" s="93"/>
      <c r="I131" s="93"/>
    </row>
    <row r="132" spans="1:10" hidden="1"/>
    <row r="133" spans="1:10" hidden="1"/>
    <row r="134" spans="1:10" ht="24.6" hidden="1" customHeight="1">
      <c r="A134" s="94" t="s">
        <v>259</v>
      </c>
      <c r="B134" s="525" t="s">
        <v>260</v>
      </c>
      <c r="C134" s="525"/>
      <c r="D134" s="525"/>
      <c r="E134" s="95"/>
      <c r="F134" s="525" t="s">
        <v>309</v>
      </c>
      <c r="G134" s="525"/>
      <c r="H134" s="525" t="s">
        <v>310</v>
      </c>
      <c r="I134" s="525"/>
    </row>
    <row r="135" spans="1:10" hidden="1">
      <c r="A135" s="83">
        <v>1</v>
      </c>
      <c r="B135" s="525">
        <v>2</v>
      </c>
      <c r="C135" s="525"/>
      <c r="D135" s="525"/>
      <c r="E135" s="95"/>
      <c r="F135" s="526">
        <v>4</v>
      </c>
      <c r="G135" s="526"/>
      <c r="H135" s="526">
        <v>5</v>
      </c>
      <c r="I135" s="526"/>
    </row>
    <row r="136" spans="1:10" hidden="1">
      <c r="A136" s="83"/>
      <c r="B136" s="537"/>
      <c r="C136" s="537"/>
      <c r="D136" s="537"/>
      <c r="E136" s="95"/>
      <c r="F136" s="526"/>
      <c r="G136" s="526"/>
      <c r="H136" s="609" t="e">
        <f>#REF!*F136</f>
        <v>#REF!</v>
      </c>
      <c r="I136" s="609"/>
    </row>
    <row r="137" spans="1:10" hidden="1">
      <c r="A137" s="83"/>
      <c r="B137" s="537"/>
      <c r="C137" s="537"/>
      <c r="D137" s="537"/>
      <c r="E137" s="95"/>
      <c r="F137" s="526"/>
      <c r="G137" s="526"/>
      <c r="H137" s="609" t="e">
        <f>#REF!*F137</f>
        <v>#REF!</v>
      </c>
      <c r="I137" s="609"/>
    </row>
    <row r="138" spans="1:10" hidden="1">
      <c r="A138" s="83"/>
      <c r="B138" s="537"/>
      <c r="C138" s="537"/>
      <c r="D138" s="537"/>
      <c r="E138" s="95"/>
      <c r="F138" s="526"/>
      <c r="G138" s="526"/>
      <c r="H138" s="609" t="e">
        <f>#REF!*F138</f>
        <v>#REF!</v>
      </c>
      <c r="I138" s="609"/>
    </row>
    <row r="139" spans="1:10" hidden="1">
      <c r="A139" s="83"/>
      <c r="B139" s="537"/>
      <c r="C139" s="537"/>
      <c r="D139" s="537"/>
      <c r="E139" s="95"/>
      <c r="F139" s="526"/>
      <c r="G139" s="526"/>
      <c r="H139" s="609" t="e">
        <f>#REF!*F139</f>
        <v>#REF!</v>
      </c>
      <c r="I139" s="609"/>
    </row>
    <row r="140" spans="1:10" hidden="1">
      <c r="A140" s="83"/>
      <c r="B140" s="537"/>
      <c r="C140" s="537"/>
      <c r="D140" s="537"/>
      <c r="E140" s="95"/>
      <c r="F140" s="526"/>
      <c r="G140" s="526"/>
      <c r="H140" s="609" t="e">
        <f>#REF!*F140</f>
        <v>#REF!</v>
      </c>
      <c r="I140" s="609"/>
    </row>
    <row r="141" spans="1:10" hidden="1">
      <c r="A141" s="83"/>
      <c r="B141" s="537"/>
      <c r="C141" s="537"/>
      <c r="D141" s="537"/>
      <c r="E141" s="95"/>
      <c r="F141" s="526"/>
      <c r="G141" s="526"/>
      <c r="H141" s="609" t="e">
        <f>#REF!*F141</f>
        <v>#REF!</v>
      </c>
      <c r="I141" s="609"/>
    </row>
    <row r="142" spans="1:10" hidden="1">
      <c r="A142" s="83"/>
      <c r="B142" s="525" t="s">
        <v>257</v>
      </c>
      <c r="C142" s="525"/>
      <c r="D142" s="525"/>
      <c r="E142" s="95"/>
      <c r="F142" s="526" t="s">
        <v>34</v>
      </c>
      <c r="G142" s="526"/>
      <c r="H142" s="609" t="e">
        <f>SUM(H136:I141)</f>
        <v>#REF!</v>
      </c>
      <c r="I142" s="526"/>
    </row>
    <row r="145" spans="1:12">
      <c r="A145" s="114"/>
      <c r="B145" s="114"/>
      <c r="C145" s="114" t="s">
        <v>366</v>
      </c>
      <c r="D145" s="114"/>
      <c r="E145" s="114"/>
      <c r="F145" s="114"/>
      <c r="G145" s="114"/>
      <c r="H145" s="114"/>
      <c r="I145" s="114"/>
      <c r="J145" s="114"/>
      <c r="K145" s="114"/>
      <c r="L145" s="114"/>
    </row>
    <row r="146" spans="1:12">
      <c r="A146" s="114"/>
      <c r="B146" s="114"/>
      <c r="C146" s="114"/>
      <c r="D146" s="114"/>
      <c r="E146" s="114"/>
      <c r="F146" s="114"/>
      <c r="G146" s="114"/>
      <c r="H146" s="114"/>
      <c r="I146" s="114" t="s">
        <v>446</v>
      </c>
      <c r="J146" s="114"/>
      <c r="K146" s="114"/>
      <c r="L146" s="114"/>
    </row>
    <row r="147" spans="1:12" ht="34.9" customHeight="1">
      <c r="A147" s="267" t="s">
        <v>259</v>
      </c>
      <c r="B147" s="600" t="s">
        <v>19</v>
      </c>
      <c r="C147" s="600"/>
      <c r="D147" s="267" t="s">
        <v>311</v>
      </c>
      <c r="E147" s="268" t="s">
        <v>312</v>
      </c>
      <c r="F147" s="601" t="s">
        <v>313</v>
      </c>
      <c r="G147" s="601"/>
      <c r="H147" s="600" t="s">
        <v>314</v>
      </c>
      <c r="I147" s="600"/>
      <c r="J147" s="269" t="s">
        <v>306</v>
      </c>
      <c r="K147" s="114"/>
      <c r="L147" s="114"/>
    </row>
    <row r="148" spans="1:12" ht="9.6" customHeight="1">
      <c r="A148" s="269">
        <v>1</v>
      </c>
      <c r="B148" s="600">
        <v>2</v>
      </c>
      <c r="C148" s="600"/>
      <c r="D148" s="267">
        <v>3</v>
      </c>
      <c r="E148" s="269">
        <v>4</v>
      </c>
      <c r="F148" s="601">
        <v>5</v>
      </c>
      <c r="G148" s="601"/>
      <c r="H148" s="600">
        <v>6</v>
      </c>
      <c r="I148" s="600"/>
      <c r="J148" s="269">
        <v>7</v>
      </c>
      <c r="K148" s="114"/>
      <c r="L148" s="114"/>
    </row>
    <row r="149" spans="1:12" ht="12">
      <c r="A149" s="269">
        <v>1</v>
      </c>
      <c r="B149" s="509" t="s">
        <v>317</v>
      </c>
      <c r="C149" s="509"/>
      <c r="D149" s="270">
        <f>H149/E149</f>
        <v>1008.1876569788302</v>
      </c>
      <c r="E149" s="271">
        <v>27.87</v>
      </c>
      <c r="F149" s="510">
        <v>1</v>
      </c>
      <c r="G149" s="510"/>
      <c r="H149" s="511">
        <f>28098.23-0.06+0.02</f>
        <v>28098.19</v>
      </c>
      <c r="I149" s="511"/>
      <c r="J149" s="270"/>
      <c r="K149" s="272">
        <f>H149+H150+H151</f>
        <v>46144.72</v>
      </c>
      <c r="L149" s="114" t="s">
        <v>501</v>
      </c>
    </row>
    <row r="150" spans="1:12" ht="12">
      <c r="A150" s="269">
        <f>A149+1</f>
        <v>2</v>
      </c>
      <c r="B150" s="509" t="s">
        <v>318</v>
      </c>
      <c r="C150" s="509"/>
      <c r="D150" s="270">
        <f>H150/E150</f>
        <v>0</v>
      </c>
      <c r="E150" s="271">
        <v>35.799999999999997</v>
      </c>
      <c r="F150" s="510">
        <v>1</v>
      </c>
      <c r="G150" s="510"/>
      <c r="H150" s="511">
        <v>0</v>
      </c>
      <c r="I150" s="511"/>
      <c r="J150" s="270"/>
      <c r="K150" s="114"/>
      <c r="L150" s="114"/>
    </row>
    <row r="151" spans="1:12" ht="10.15" customHeight="1">
      <c r="A151" s="269">
        <f>A150+1</f>
        <v>3</v>
      </c>
      <c r="B151" s="509" t="s">
        <v>478</v>
      </c>
      <c r="C151" s="509"/>
      <c r="D151" s="270">
        <f>H151/E151</f>
        <v>1008.1860335195531</v>
      </c>
      <c r="E151" s="271">
        <f>35.8*0.5</f>
        <v>17.899999999999999</v>
      </c>
      <c r="F151" s="510">
        <v>1</v>
      </c>
      <c r="G151" s="510"/>
      <c r="H151" s="512">
        <v>18046.53</v>
      </c>
      <c r="I151" s="513"/>
      <c r="J151" s="270"/>
      <c r="K151" s="114"/>
      <c r="L151" s="114"/>
    </row>
    <row r="152" spans="1:12" ht="10.15" customHeight="1">
      <c r="A152" s="269">
        <v>1</v>
      </c>
      <c r="B152" s="509" t="s">
        <v>523</v>
      </c>
      <c r="C152" s="509"/>
      <c r="D152" s="270">
        <f>H152/E152</f>
        <v>1483.7021887334049</v>
      </c>
      <c r="E152" s="271">
        <v>27.87</v>
      </c>
      <c r="F152" s="510">
        <v>1</v>
      </c>
      <c r="G152" s="510"/>
      <c r="H152" s="511">
        <v>41350.78</v>
      </c>
      <c r="I152" s="511"/>
      <c r="J152" s="270"/>
      <c r="K152" s="272">
        <f>H152+H153+H154</f>
        <v>151358.76999999999</v>
      </c>
      <c r="L152" s="114" t="s">
        <v>522</v>
      </c>
    </row>
    <row r="153" spans="1:12" ht="10.15" customHeight="1">
      <c r="A153" s="269">
        <f>A152+1</f>
        <v>2</v>
      </c>
      <c r="B153" s="509" t="s">
        <v>524</v>
      </c>
      <c r="C153" s="509"/>
      <c r="D153" s="270">
        <f>H153/E153</f>
        <v>2104.9072625698323</v>
      </c>
      <c r="E153" s="271">
        <v>35.799999999999997</v>
      </c>
      <c r="F153" s="510">
        <v>1</v>
      </c>
      <c r="G153" s="510"/>
      <c r="H153" s="511">
        <v>75355.679999999993</v>
      </c>
      <c r="I153" s="511"/>
      <c r="J153" s="270"/>
      <c r="K153" s="114"/>
      <c r="L153" s="114"/>
    </row>
    <row r="154" spans="1:12" ht="10.15" customHeight="1">
      <c r="A154" s="269">
        <f>A153+1</f>
        <v>3</v>
      </c>
      <c r="B154" s="509" t="s">
        <v>525</v>
      </c>
      <c r="C154" s="509"/>
      <c r="D154" s="270">
        <f>D153</f>
        <v>2104.9072625698323</v>
      </c>
      <c r="E154" s="271">
        <f>35.8*0.5</f>
        <v>17.899999999999999</v>
      </c>
      <c r="F154" s="510">
        <v>1</v>
      </c>
      <c r="G154" s="510"/>
      <c r="H154" s="512">
        <v>34652.31</v>
      </c>
      <c r="I154" s="513"/>
      <c r="J154" s="270"/>
      <c r="K154" s="114"/>
      <c r="L154" s="114"/>
    </row>
    <row r="155" spans="1:12">
      <c r="A155" s="269">
        <v>6</v>
      </c>
      <c r="B155" s="605" t="s">
        <v>367</v>
      </c>
      <c r="C155" s="606"/>
      <c r="D155" s="270">
        <v>357.85</v>
      </c>
      <c r="E155" s="271">
        <f>H155/F155/D155</f>
        <v>484.88131898840294</v>
      </c>
      <c r="F155" s="607">
        <v>1</v>
      </c>
      <c r="G155" s="608"/>
      <c r="H155" s="512">
        <v>173514.78</v>
      </c>
      <c r="I155" s="513"/>
      <c r="J155" s="270"/>
      <c r="K155" s="272">
        <f>H155</f>
        <v>173514.78</v>
      </c>
      <c r="L155" s="114" t="s">
        <v>367</v>
      </c>
    </row>
    <row r="156" spans="1:12">
      <c r="A156" s="269"/>
      <c r="B156" s="600" t="s">
        <v>257</v>
      </c>
      <c r="C156" s="600"/>
      <c r="D156" s="270" t="s">
        <v>34</v>
      </c>
      <c r="E156" s="271" t="s">
        <v>34</v>
      </c>
      <c r="F156" s="510" t="s">
        <v>34</v>
      </c>
      <c r="G156" s="510"/>
      <c r="H156" s="512">
        <f>SUM(H149:I155)</f>
        <v>371018.27</v>
      </c>
      <c r="I156" s="513"/>
      <c r="J156" s="270">
        <f>SUM(J149:J150)</f>
        <v>0</v>
      </c>
      <c r="K156" s="272"/>
      <c r="L156" s="114"/>
    </row>
    <row r="157" spans="1:12">
      <c r="A157" s="269">
        <v>5</v>
      </c>
      <c r="B157" s="602" t="s">
        <v>368</v>
      </c>
      <c r="C157" s="603"/>
      <c r="D157" s="273"/>
      <c r="E157" s="274"/>
      <c r="F157" s="604">
        <v>1</v>
      </c>
      <c r="G157" s="604"/>
      <c r="H157" s="512">
        <f>'Роспись 2024-2026'!P15</f>
        <v>61700</v>
      </c>
      <c r="I157" s="513"/>
      <c r="J157" s="270"/>
      <c r="K157" s="114"/>
      <c r="L157" s="114"/>
    </row>
    <row r="158" spans="1:12">
      <c r="A158" s="269"/>
      <c r="B158" s="600" t="s">
        <v>257</v>
      </c>
      <c r="C158" s="600"/>
      <c r="D158" s="270" t="s">
        <v>34</v>
      </c>
      <c r="E158" s="271" t="s">
        <v>34</v>
      </c>
      <c r="F158" s="510" t="s">
        <v>34</v>
      </c>
      <c r="G158" s="510"/>
      <c r="H158" s="512">
        <f>H156+H157</f>
        <v>432718.27</v>
      </c>
      <c r="I158" s="513"/>
      <c r="J158" s="270">
        <f>J156+J157</f>
        <v>0</v>
      </c>
      <c r="K158" s="114"/>
      <c r="L158" s="272"/>
    </row>
    <row r="159" spans="1:12">
      <c r="A159" s="114"/>
      <c r="B159" s="114"/>
      <c r="C159" s="114"/>
      <c r="D159" s="114"/>
      <c r="E159" s="114"/>
      <c r="F159" s="114"/>
      <c r="G159" s="114"/>
      <c r="H159" s="114"/>
      <c r="I159" s="114"/>
      <c r="J159" s="114"/>
      <c r="K159" s="114"/>
      <c r="L159" s="114"/>
    </row>
    <row r="160" spans="1:12">
      <c r="A160" s="114"/>
      <c r="B160" s="114"/>
      <c r="C160" s="114"/>
      <c r="D160" s="114"/>
      <c r="E160" s="114"/>
      <c r="F160" s="114"/>
      <c r="G160" s="114"/>
      <c r="H160" s="114"/>
      <c r="I160" s="114" t="s">
        <v>398</v>
      </c>
      <c r="J160" s="114"/>
      <c r="K160" s="114"/>
      <c r="L160" s="114"/>
    </row>
    <row r="161" spans="1:12" ht="33.75">
      <c r="A161" s="267" t="s">
        <v>259</v>
      </c>
      <c r="B161" s="600" t="s">
        <v>19</v>
      </c>
      <c r="C161" s="600"/>
      <c r="D161" s="267" t="s">
        <v>311</v>
      </c>
      <c r="E161" s="268" t="s">
        <v>312</v>
      </c>
      <c r="F161" s="601" t="s">
        <v>313</v>
      </c>
      <c r="G161" s="601"/>
      <c r="H161" s="600" t="s">
        <v>314</v>
      </c>
      <c r="I161" s="600"/>
      <c r="J161" s="269" t="s">
        <v>306</v>
      </c>
      <c r="K161" s="114"/>
      <c r="L161" s="114"/>
    </row>
    <row r="162" spans="1:12">
      <c r="A162" s="269">
        <v>1</v>
      </c>
      <c r="B162" s="600">
        <v>2</v>
      </c>
      <c r="C162" s="600"/>
      <c r="D162" s="267">
        <v>3</v>
      </c>
      <c r="E162" s="269">
        <v>4</v>
      </c>
      <c r="F162" s="601">
        <v>5</v>
      </c>
      <c r="G162" s="601"/>
      <c r="H162" s="600">
        <v>6</v>
      </c>
      <c r="I162" s="600"/>
      <c r="J162" s="269">
        <v>7</v>
      </c>
      <c r="K162" s="114"/>
      <c r="L162" s="114"/>
    </row>
    <row r="163" spans="1:12" ht="12">
      <c r="A163" s="269">
        <v>1</v>
      </c>
      <c r="B163" s="509" t="s">
        <v>315</v>
      </c>
      <c r="C163" s="509"/>
      <c r="D163" s="270">
        <f>H163/E163</f>
        <v>491.32841971096184</v>
      </c>
      <c r="E163" s="271">
        <v>2526.31</v>
      </c>
      <c r="F163" s="510">
        <v>1</v>
      </c>
      <c r="G163" s="510"/>
      <c r="H163" s="511">
        <v>1241247.8999999999</v>
      </c>
      <c r="I163" s="511"/>
      <c r="J163" s="270"/>
      <c r="K163" s="272">
        <f>H163+H166</f>
        <v>1251987.8099999998</v>
      </c>
      <c r="L163" s="114" t="s">
        <v>502</v>
      </c>
    </row>
    <row r="164" spans="1:12" ht="12">
      <c r="A164" s="269">
        <v>1</v>
      </c>
      <c r="B164" s="509" t="s">
        <v>315</v>
      </c>
      <c r="C164" s="509"/>
      <c r="D164" s="270">
        <f>H164/E164</f>
        <v>206.83662733393766</v>
      </c>
      <c r="E164" s="271">
        <v>2526.31</v>
      </c>
      <c r="F164" s="510">
        <v>1</v>
      </c>
      <c r="G164" s="510"/>
      <c r="H164" s="511">
        <v>522533.44</v>
      </c>
      <c r="I164" s="511"/>
      <c r="J164" s="270"/>
      <c r="K164" s="272">
        <f>H164</f>
        <v>522533.44</v>
      </c>
      <c r="L164" s="114" t="s">
        <v>522</v>
      </c>
    </row>
    <row r="165" spans="1:12" ht="12">
      <c r="A165" s="269">
        <f>A163+1</f>
        <v>2</v>
      </c>
      <c r="B165" s="509" t="s">
        <v>316</v>
      </c>
      <c r="C165" s="509"/>
      <c r="D165" s="270">
        <f>H165/E165</f>
        <v>63287.705685618719</v>
      </c>
      <c r="E165" s="271">
        <v>5.98</v>
      </c>
      <c r="F165" s="510">
        <v>1</v>
      </c>
      <c r="G165" s="510"/>
      <c r="H165" s="511">
        <v>378460.48</v>
      </c>
      <c r="I165" s="511"/>
      <c r="J165" s="270"/>
      <c r="K165" s="272">
        <f>H165</f>
        <v>378460.48</v>
      </c>
      <c r="L165" s="114" t="s">
        <v>503</v>
      </c>
    </row>
    <row r="166" spans="1:12" ht="12">
      <c r="A166" s="269">
        <f>A165+1</f>
        <v>3</v>
      </c>
      <c r="B166" s="509" t="s">
        <v>319</v>
      </c>
      <c r="C166" s="509"/>
      <c r="D166" s="270"/>
      <c r="E166" s="271"/>
      <c r="F166" s="510">
        <v>1</v>
      </c>
      <c r="G166" s="510"/>
      <c r="H166" s="511">
        <v>10739.91</v>
      </c>
      <c r="I166" s="511"/>
      <c r="J166" s="270"/>
      <c r="K166" s="114"/>
      <c r="L166" s="114"/>
    </row>
    <row r="167" spans="1:12">
      <c r="A167" s="269"/>
      <c r="B167" s="600" t="s">
        <v>257</v>
      </c>
      <c r="C167" s="600"/>
      <c r="D167" s="270" t="s">
        <v>34</v>
      </c>
      <c r="E167" s="271" t="s">
        <v>34</v>
      </c>
      <c r="F167" s="510" t="s">
        <v>34</v>
      </c>
      <c r="G167" s="510"/>
      <c r="H167" s="512">
        <f>SUM(H163:I166)</f>
        <v>2152981.73</v>
      </c>
      <c r="I167" s="513"/>
      <c r="J167" s="270">
        <f>SUM(J163:J166)</f>
        <v>0</v>
      </c>
      <c r="K167" s="272">
        <f>'Роспись 2024-2026'!P10</f>
        <v>2524000</v>
      </c>
      <c r="L167" s="272">
        <f>H156+H167-K167</f>
        <v>0</v>
      </c>
    </row>
    <row r="168" spans="1:12">
      <c r="I168" s="122"/>
      <c r="K168" s="92">
        <f>K149+K155+K163+K165-K167+K152+K164</f>
        <v>0</v>
      </c>
    </row>
    <row r="169" spans="1:12">
      <c r="C169" s="111" t="s">
        <v>444</v>
      </c>
      <c r="I169" s="122"/>
    </row>
    <row r="170" spans="1:12">
      <c r="I170" s="122"/>
    </row>
    <row r="171" spans="1:12" ht="33.75">
      <c r="A171" s="191" t="s">
        <v>259</v>
      </c>
      <c r="B171" s="525" t="s">
        <v>19</v>
      </c>
      <c r="C171" s="525"/>
      <c r="D171" s="191" t="s">
        <v>311</v>
      </c>
      <c r="E171" s="193" t="s">
        <v>312</v>
      </c>
      <c r="F171" s="526" t="s">
        <v>313</v>
      </c>
      <c r="G171" s="526"/>
      <c r="H171" s="525" t="s">
        <v>314</v>
      </c>
      <c r="I171" s="525"/>
    </row>
    <row r="172" spans="1:12">
      <c r="A172" s="195">
        <v>1</v>
      </c>
      <c r="B172" s="525">
        <v>2</v>
      </c>
      <c r="C172" s="525"/>
      <c r="D172" s="191">
        <v>3</v>
      </c>
      <c r="E172" s="195">
        <v>4</v>
      </c>
      <c r="F172" s="526">
        <v>5</v>
      </c>
      <c r="G172" s="526"/>
      <c r="H172" s="525">
        <v>6</v>
      </c>
      <c r="I172" s="525"/>
    </row>
    <row r="173" spans="1:12" ht="12">
      <c r="A173" s="195">
        <v>1</v>
      </c>
      <c r="B173" s="537" t="s">
        <v>445</v>
      </c>
      <c r="C173" s="537"/>
      <c r="D173" s="194">
        <v>1</v>
      </c>
      <c r="E173" s="120">
        <f>H173/F173/D173</f>
        <v>146000</v>
      </c>
      <c r="F173" s="538">
        <v>1</v>
      </c>
      <c r="G173" s="538"/>
      <c r="H173" s="539">
        <v>146000</v>
      </c>
      <c r="I173" s="539"/>
    </row>
    <row r="174" spans="1:12">
      <c r="I174" s="122"/>
    </row>
    <row r="175" spans="1:12">
      <c r="I175" s="122"/>
    </row>
    <row r="176" spans="1:12">
      <c r="I176" s="122"/>
    </row>
    <row r="177" spans="1:17" s="100" customFormat="1">
      <c r="C177" s="111" t="s">
        <v>369</v>
      </c>
    </row>
    <row r="178" spans="1:17" ht="34.9" customHeight="1">
      <c r="A178" s="100"/>
      <c r="B178" s="100"/>
      <c r="C178" s="100"/>
      <c r="D178" s="100"/>
      <c r="E178" s="100"/>
      <c r="F178" s="100"/>
      <c r="G178" s="100"/>
      <c r="H178" s="100"/>
      <c r="I178" s="100"/>
    </row>
    <row r="179" spans="1:17" ht="9.6" customHeight="1">
      <c r="A179" s="94" t="s">
        <v>259</v>
      </c>
      <c r="B179" s="525" t="s">
        <v>260</v>
      </c>
      <c r="C179" s="525"/>
      <c r="D179" s="525"/>
      <c r="E179" s="95" t="s">
        <v>370</v>
      </c>
      <c r="F179" s="525" t="s">
        <v>321</v>
      </c>
      <c r="G179" s="525"/>
      <c r="H179" s="525" t="s">
        <v>322</v>
      </c>
      <c r="I179" s="525"/>
    </row>
    <row r="180" spans="1:17" ht="15" customHeight="1">
      <c r="A180" s="83">
        <v>1</v>
      </c>
      <c r="B180" s="597" t="s">
        <v>425</v>
      </c>
      <c r="C180" s="598"/>
      <c r="D180" s="599"/>
      <c r="E180" s="121">
        <f>H180/F180</f>
        <v>3000</v>
      </c>
      <c r="F180" s="566">
        <v>4</v>
      </c>
      <c r="G180" s="567"/>
      <c r="H180" s="585">
        <v>12000</v>
      </c>
      <c r="I180" s="595"/>
    </row>
    <row r="181" spans="1:17" ht="15" customHeight="1">
      <c r="A181" s="83">
        <f>A180+1</f>
        <v>2</v>
      </c>
      <c r="B181" s="577" t="s">
        <v>476</v>
      </c>
      <c r="C181" s="578"/>
      <c r="D181" s="579"/>
      <c r="E181" s="121">
        <f t="shared" ref="E181:E199" si="0">H181/F181</f>
        <v>3000</v>
      </c>
      <c r="F181" s="566">
        <v>12</v>
      </c>
      <c r="G181" s="567"/>
      <c r="H181" s="585">
        <v>36000</v>
      </c>
      <c r="I181" s="595"/>
    </row>
    <row r="182" spans="1:17" ht="15" customHeight="1">
      <c r="A182" s="83">
        <f t="shared" ref="A182:A199" si="1">A181+1</f>
        <v>3</v>
      </c>
      <c r="B182" s="577" t="s">
        <v>426</v>
      </c>
      <c r="C182" s="578"/>
      <c r="D182" s="579"/>
      <c r="E182" s="121">
        <f t="shared" si="0"/>
        <v>2500</v>
      </c>
      <c r="F182" s="566">
        <v>12</v>
      </c>
      <c r="G182" s="567"/>
      <c r="H182" s="585">
        <v>30000</v>
      </c>
      <c r="I182" s="595"/>
    </row>
    <row r="183" spans="1:17" ht="15" customHeight="1">
      <c r="A183" s="83">
        <f t="shared" si="1"/>
        <v>4</v>
      </c>
      <c r="B183" s="577" t="s">
        <v>497</v>
      </c>
      <c r="C183" s="578"/>
      <c r="D183" s="579"/>
      <c r="E183" s="121">
        <f t="shared" si="0"/>
        <v>1250</v>
      </c>
      <c r="F183" s="566">
        <v>12</v>
      </c>
      <c r="G183" s="567"/>
      <c r="H183" s="585">
        <v>15000</v>
      </c>
      <c r="I183" s="595"/>
      <c r="N183" s="92"/>
    </row>
    <row r="184" spans="1:17" s="100" customFormat="1" ht="15" customHeight="1">
      <c r="A184" s="83">
        <f t="shared" si="1"/>
        <v>5</v>
      </c>
      <c r="B184" s="577" t="s">
        <v>427</v>
      </c>
      <c r="C184" s="578"/>
      <c r="D184" s="579"/>
      <c r="E184" s="121" t="e">
        <f t="shared" si="0"/>
        <v>#DIV/0!</v>
      </c>
      <c r="F184" s="566"/>
      <c r="G184" s="567"/>
      <c r="H184" s="587"/>
      <c r="I184" s="588"/>
    </row>
    <row r="185" spans="1:17" s="100" customFormat="1" ht="15" customHeight="1">
      <c r="A185" s="83">
        <f t="shared" si="1"/>
        <v>6</v>
      </c>
      <c r="B185" s="577" t="s">
        <v>428</v>
      </c>
      <c r="C185" s="578"/>
      <c r="D185" s="579"/>
      <c r="E185" s="121">
        <f t="shared" si="0"/>
        <v>10524.9125</v>
      </c>
      <c r="F185" s="566">
        <v>4</v>
      </c>
      <c r="G185" s="567"/>
      <c r="H185" s="585">
        <v>42099.65</v>
      </c>
      <c r="I185" s="595"/>
      <c r="K185" s="198"/>
      <c r="L185" s="198"/>
      <c r="M185" s="198"/>
      <c r="N185" s="198"/>
      <c r="O185" s="198"/>
      <c r="P185" s="198"/>
      <c r="Q185" s="198"/>
    </row>
    <row r="186" spans="1:17" s="100" customFormat="1" ht="15" customHeight="1">
      <c r="A186" s="83">
        <f t="shared" si="1"/>
        <v>7</v>
      </c>
      <c r="B186" s="577" t="s">
        <v>429</v>
      </c>
      <c r="C186" s="578"/>
      <c r="D186" s="579"/>
      <c r="E186" s="121">
        <f t="shared" si="0"/>
        <v>0</v>
      </c>
      <c r="F186" s="566">
        <v>1</v>
      </c>
      <c r="G186" s="567"/>
      <c r="H186" s="587"/>
      <c r="I186" s="588"/>
      <c r="K186" s="198"/>
      <c r="L186" s="198"/>
      <c r="M186" s="198"/>
      <c r="N186" s="198"/>
      <c r="O186" s="198"/>
      <c r="P186" s="198"/>
      <c r="Q186" s="198"/>
    </row>
    <row r="187" spans="1:17" s="100" customFormat="1" ht="15" customHeight="1">
      <c r="A187" s="83">
        <f t="shared" si="1"/>
        <v>8</v>
      </c>
      <c r="B187" s="577" t="s">
        <v>498</v>
      </c>
      <c r="C187" s="578"/>
      <c r="D187" s="579"/>
      <c r="E187" s="121">
        <f t="shared" si="0"/>
        <v>1750</v>
      </c>
      <c r="F187" s="566">
        <v>4</v>
      </c>
      <c r="G187" s="567"/>
      <c r="H187" s="587">
        <v>7000</v>
      </c>
      <c r="I187" s="588"/>
      <c r="K187" s="198"/>
      <c r="L187" s="198"/>
      <c r="M187" s="198"/>
      <c r="N187" s="198"/>
      <c r="O187" s="198"/>
      <c r="P187" s="198"/>
      <c r="Q187" s="198"/>
    </row>
    <row r="188" spans="1:17" ht="15" customHeight="1">
      <c r="A188" s="83">
        <f t="shared" si="1"/>
        <v>9</v>
      </c>
      <c r="B188" s="577" t="s">
        <v>351</v>
      </c>
      <c r="C188" s="578"/>
      <c r="D188" s="579"/>
      <c r="E188" s="121">
        <f t="shared" si="0"/>
        <v>0</v>
      </c>
      <c r="F188" s="566">
        <v>1</v>
      </c>
      <c r="G188" s="567"/>
      <c r="H188" s="587"/>
      <c r="I188" s="588"/>
      <c r="K188" s="199"/>
      <c r="L188" s="199"/>
      <c r="M188" s="199"/>
      <c r="N188" s="199"/>
      <c r="O188" s="199"/>
      <c r="P188" s="199"/>
      <c r="Q188" s="199"/>
    </row>
    <row r="189" spans="1:17" ht="15" customHeight="1">
      <c r="A189" s="83">
        <f t="shared" si="1"/>
        <v>10</v>
      </c>
      <c r="B189" s="577" t="s">
        <v>499</v>
      </c>
      <c r="C189" s="578"/>
      <c r="D189" s="579"/>
      <c r="E189" s="121">
        <f t="shared" si="0"/>
        <v>2398</v>
      </c>
      <c r="F189" s="566">
        <v>4</v>
      </c>
      <c r="G189" s="567"/>
      <c r="H189" s="587">
        <v>9592</v>
      </c>
      <c r="I189" s="588"/>
      <c r="K189" s="596"/>
      <c r="L189" s="596"/>
      <c r="M189" s="596"/>
      <c r="N189" s="575"/>
      <c r="O189" s="576"/>
      <c r="P189" s="199"/>
      <c r="Q189" s="199"/>
    </row>
    <row r="190" spans="1:17" ht="15" customHeight="1">
      <c r="A190" s="83">
        <f t="shared" si="1"/>
        <v>11</v>
      </c>
      <c r="B190" s="577" t="s">
        <v>323</v>
      </c>
      <c r="C190" s="578"/>
      <c r="D190" s="579"/>
      <c r="E190" s="121">
        <f t="shared" si="0"/>
        <v>0</v>
      </c>
      <c r="F190" s="566">
        <v>1</v>
      </c>
      <c r="G190" s="567"/>
      <c r="H190" s="587"/>
      <c r="I190" s="588"/>
      <c r="K190" s="574"/>
      <c r="L190" s="574"/>
      <c r="M190" s="574"/>
      <c r="N190" s="575"/>
      <c r="O190" s="575"/>
      <c r="P190" s="199"/>
      <c r="Q190" s="199"/>
    </row>
    <row r="191" spans="1:17" ht="15" customHeight="1">
      <c r="A191" s="83">
        <f t="shared" si="1"/>
        <v>12</v>
      </c>
      <c r="B191" s="577" t="s">
        <v>430</v>
      </c>
      <c r="C191" s="578"/>
      <c r="D191" s="579"/>
      <c r="E191" s="121">
        <f t="shared" si="0"/>
        <v>0</v>
      </c>
      <c r="F191" s="566">
        <v>12</v>
      </c>
      <c r="G191" s="567"/>
      <c r="H191" s="587"/>
      <c r="I191" s="588"/>
      <c r="K191" s="574"/>
      <c r="L191" s="574"/>
      <c r="M191" s="574"/>
      <c r="N191" s="575"/>
      <c r="O191" s="575"/>
      <c r="P191" s="199"/>
      <c r="Q191" s="199"/>
    </row>
    <row r="192" spans="1:17" ht="36.75" customHeight="1">
      <c r="A192" s="302">
        <f t="shared" si="1"/>
        <v>13</v>
      </c>
      <c r="B192" s="580" t="s">
        <v>431</v>
      </c>
      <c r="C192" s="581"/>
      <c r="D192" s="582"/>
      <c r="E192" s="303"/>
      <c r="F192" s="583"/>
      <c r="G192" s="584"/>
      <c r="H192" s="585">
        <f>'Роспись 2024-2026'!P14</f>
        <v>54000</v>
      </c>
      <c r="I192" s="586"/>
      <c r="K192" s="574"/>
      <c r="L192" s="574"/>
      <c r="M192" s="574"/>
      <c r="N192" s="575"/>
      <c r="O192" s="575"/>
      <c r="P192" s="199"/>
      <c r="Q192" s="199"/>
    </row>
    <row r="193" spans="1:17" ht="15" customHeight="1">
      <c r="A193" s="83">
        <f t="shared" si="1"/>
        <v>14</v>
      </c>
      <c r="B193" s="577" t="s">
        <v>432</v>
      </c>
      <c r="C193" s="578"/>
      <c r="D193" s="579"/>
      <c r="E193" s="121">
        <f t="shared" si="0"/>
        <v>25000</v>
      </c>
      <c r="F193" s="566">
        <v>2</v>
      </c>
      <c r="G193" s="567"/>
      <c r="H193" s="587">
        <v>50000</v>
      </c>
      <c r="I193" s="588"/>
      <c r="K193" s="574"/>
      <c r="L193" s="574"/>
      <c r="M193" s="574"/>
      <c r="N193" s="575"/>
      <c r="O193" s="575"/>
      <c r="P193" s="199"/>
      <c r="Q193" s="199"/>
    </row>
    <row r="194" spans="1:17" ht="15" customHeight="1">
      <c r="A194" s="83">
        <f t="shared" si="1"/>
        <v>15</v>
      </c>
      <c r="B194" s="577" t="s">
        <v>433</v>
      </c>
      <c r="C194" s="578"/>
      <c r="D194" s="579"/>
      <c r="E194" s="121">
        <f t="shared" si="0"/>
        <v>0</v>
      </c>
      <c r="F194" s="566">
        <v>1</v>
      </c>
      <c r="G194" s="567"/>
      <c r="H194" s="587"/>
      <c r="I194" s="588"/>
      <c r="K194" s="574"/>
      <c r="L194" s="574"/>
      <c r="M194" s="574"/>
      <c r="N194" s="575"/>
      <c r="O194" s="575"/>
      <c r="P194" s="199"/>
      <c r="Q194" s="199"/>
    </row>
    <row r="195" spans="1:17" ht="15" customHeight="1">
      <c r="A195" s="83">
        <f t="shared" si="1"/>
        <v>16</v>
      </c>
      <c r="B195" s="577" t="s">
        <v>434</v>
      </c>
      <c r="C195" s="578"/>
      <c r="D195" s="579"/>
      <c r="E195" s="121">
        <f t="shared" si="0"/>
        <v>0</v>
      </c>
      <c r="F195" s="566">
        <v>1</v>
      </c>
      <c r="G195" s="567"/>
      <c r="H195" s="587"/>
      <c r="I195" s="588"/>
      <c r="K195" s="574"/>
      <c r="L195" s="574"/>
      <c r="M195" s="574"/>
      <c r="N195" s="575"/>
      <c r="O195" s="575"/>
      <c r="P195" s="199"/>
      <c r="Q195" s="199"/>
    </row>
    <row r="196" spans="1:17" ht="15" customHeight="1">
      <c r="A196" s="83">
        <f t="shared" si="1"/>
        <v>17</v>
      </c>
      <c r="B196" s="577" t="s">
        <v>324</v>
      </c>
      <c r="C196" s="578"/>
      <c r="D196" s="579"/>
      <c r="E196" s="121" t="e">
        <f t="shared" si="0"/>
        <v>#DIV/0!</v>
      </c>
      <c r="F196" s="563"/>
      <c r="G196" s="563"/>
      <c r="H196" s="587"/>
      <c r="I196" s="589"/>
      <c r="K196" s="574"/>
      <c r="L196" s="574"/>
      <c r="M196" s="574"/>
      <c r="N196" s="575"/>
      <c r="O196" s="575"/>
      <c r="P196" s="199"/>
      <c r="Q196" s="199"/>
    </row>
    <row r="197" spans="1:17" ht="15" customHeight="1">
      <c r="A197" s="83">
        <f t="shared" si="1"/>
        <v>18</v>
      </c>
      <c r="B197" s="590" t="s">
        <v>449</v>
      </c>
      <c r="C197" s="591"/>
      <c r="D197" s="592"/>
      <c r="E197" s="121" t="e">
        <f t="shared" si="0"/>
        <v>#DIV/0!</v>
      </c>
      <c r="F197" s="566"/>
      <c r="G197" s="567"/>
      <c r="H197" s="587">
        <v>12705.44</v>
      </c>
      <c r="I197" s="589"/>
      <c r="K197" s="574"/>
      <c r="L197" s="574"/>
      <c r="M197" s="574"/>
      <c r="N197" s="575"/>
      <c r="O197" s="576"/>
      <c r="P197" s="199"/>
      <c r="Q197" s="199"/>
    </row>
    <row r="198" spans="1:17" ht="15" customHeight="1">
      <c r="A198" s="83">
        <f t="shared" si="1"/>
        <v>19</v>
      </c>
      <c r="B198" s="590" t="s">
        <v>448</v>
      </c>
      <c r="C198" s="591"/>
      <c r="D198" s="592"/>
      <c r="E198" s="121">
        <f t="shared" si="0"/>
        <v>0</v>
      </c>
      <c r="F198" s="566">
        <v>1</v>
      </c>
      <c r="G198" s="567"/>
      <c r="H198" s="587"/>
      <c r="I198" s="589"/>
      <c r="K198" s="574"/>
      <c r="L198" s="574"/>
      <c r="M198" s="574"/>
      <c r="N198" s="575"/>
      <c r="O198" s="576"/>
      <c r="P198" s="199"/>
      <c r="Q198" s="199"/>
    </row>
    <row r="199" spans="1:17" ht="15" customHeight="1">
      <c r="A199" s="83">
        <f t="shared" si="1"/>
        <v>20</v>
      </c>
      <c r="B199" s="590" t="s">
        <v>447</v>
      </c>
      <c r="C199" s="591"/>
      <c r="D199" s="592"/>
      <c r="E199" s="121" t="e">
        <f t="shared" si="0"/>
        <v>#DIV/0!</v>
      </c>
      <c r="F199" s="563"/>
      <c r="G199" s="563"/>
      <c r="H199" s="585">
        <v>33120</v>
      </c>
      <c r="I199" s="595"/>
      <c r="K199" s="574"/>
      <c r="L199" s="574"/>
      <c r="M199" s="574"/>
      <c r="N199" s="575"/>
      <c r="O199" s="576"/>
      <c r="P199" s="199"/>
      <c r="Q199" s="199"/>
    </row>
    <row r="200" spans="1:17" ht="15" customHeight="1">
      <c r="A200" s="83"/>
      <c r="B200" s="593" t="s">
        <v>257</v>
      </c>
      <c r="C200" s="593"/>
      <c r="D200" s="593"/>
      <c r="E200" s="119"/>
      <c r="F200" s="538" t="s">
        <v>34</v>
      </c>
      <c r="G200" s="538"/>
      <c r="H200" s="594">
        <f>SUM(H180:I199)</f>
        <v>301517.08999999997</v>
      </c>
      <c r="I200" s="594"/>
      <c r="K200" s="574"/>
      <c r="L200" s="574"/>
      <c r="M200" s="574"/>
      <c r="N200" s="575"/>
      <c r="O200" s="576"/>
      <c r="P200" s="199"/>
      <c r="Q200" s="199"/>
    </row>
    <row r="201" spans="1:17" ht="15" customHeight="1">
      <c r="K201" s="574"/>
      <c r="L201" s="574"/>
      <c r="M201" s="574"/>
      <c r="N201" s="575"/>
      <c r="O201" s="576"/>
      <c r="P201" s="199"/>
      <c r="Q201" s="199"/>
    </row>
    <row r="202" spans="1:17" ht="15" customHeight="1">
      <c r="C202" s="122"/>
      <c r="D202" s="122"/>
      <c r="E202" s="92"/>
      <c r="F202" s="92"/>
      <c r="G202" s="92"/>
      <c r="H202" s="92"/>
      <c r="I202" s="92"/>
      <c r="K202" s="574"/>
      <c r="L202" s="574"/>
      <c r="M202" s="574"/>
      <c r="N202" s="575"/>
      <c r="O202" s="576"/>
      <c r="P202" s="199"/>
      <c r="Q202" s="199"/>
    </row>
    <row r="203" spans="1:17" ht="15" customHeight="1">
      <c r="B203" s="72"/>
      <c r="C203" s="32" t="s">
        <v>371</v>
      </c>
      <c r="D203" s="72"/>
      <c r="K203" s="199"/>
      <c r="L203" s="199"/>
      <c r="M203" s="199"/>
      <c r="N203" s="199"/>
      <c r="O203" s="199"/>
      <c r="P203" s="199"/>
      <c r="Q203" s="199"/>
    </row>
    <row r="204" spans="1:17" ht="15" customHeight="1">
      <c r="B204" s="72"/>
      <c r="C204" s="72"/>
      <c r="D204" s="72"/>
      <c r="K204" s="199"/>
      <c r="L204" s="199"/>
      <c r="M204" s="199"/>
      <c r="N204" s="199"/>
      <c r="O204" s="199"/>
      <c r="P204" s="199"/>
      <c r="Q204" s="199"/>
    </row>
    <row r="205" spans="1:17" ht="15" customHeight="1">
      <c r="A205" s="94" t="s">
        <v>259</v>
      </c>
      <c r="B205" s="568" t="s">
        <v>260</v>
      </c>
      <c r="C205" s="569"/>
      <c r="D205" s="569"/>
      <c r="E205" s="570"/>
      <c r="F205" s="568"/>
      <c r="G205" s="570"/>
      <c r="H205" s="568"/>
      <c r="I205" s="570"/>
      <c r="K205" s="199"/>
      <c r="L205" s="199"/>
      <c r="M205" s="199"/>
      <c r="N205" s="199"/>
      <c r="O205" s="199"/>
      <c r="P205" s="199"/>
      <c r="Q205" s="199"/>
    </row>
    <row r="206" spans="1:17" ht="15" customHeight="1">
      <c r="A206" s="170">
        <v>1</v>
      </c>
      <c r="B206" s="568">
        <v>2</v>
      </c>
      <c r="C206" s="569"/>
      <c r="D206" s="569"/>
      <c r="E206" s="570"/>
      <c r="F206" s="568" t="s">
        <v>372</v>
      </c>
      <c r="G206" s="570"/>
      <c r="H206" s="94" t="s">
        <v>373</v>
      </c>
      <c r="I206" s="94" t="s">
        <v>325</v>
      </c>
      <c r="K206" s="199"/>
      <c r="L206" s="199"/>
      <c r="M206" s="199"/>
      <c r="N206" s="199"/>
      <c r="O206" s="199"/>
      <c r="P206" s="199"/>
      <c r="Q206" s="199"/>
    </row>
    <row r="207" spans="1:17" ht="15" customHeight="1">
      <c r="A207" s="170">
        <v>1</v>
      </c>
      <c r="B207" s="237" t="s">
        <v>374</v>
      </c>
      <c r="C207" s="238"/>
      <c r="D207" s="238"/>
      <c r="E207" s="239"/>
      <c r="F207" s="514">
        <f>I207/H207</f>
        <v>2240.7400000000002</v>
      </c>
      <c r="G207" s="515"/>
      <c r="H207" s="213">
        <v>12</v>
      </c>
      <c r="I207" s="213">
        <v>26888.880000000001</v>
      </c>
      <c r="K207" s="199"/>
      <c r="L207" s="199"/>
      <c r="M207" s="199"/>
      <c r="N207" s="199"/>
      <c r="O207" s="199"/>
      <c r="P207" s="199"/>
      <c r="Q207" s="199"/>
    </row>
    <row r="208" spans="1:17" ht="15" customHeight="1">
      <c r="A208" s="170">
        <f>A207+1</f>
        <v>2</v>
      </c>
      <c r="B208" s="240" t="s">
        <v>375</v>
      </c>
      <c r="C208" s="238"/>
      <c r="D208" s="238"/>
      <c r="E208" s="239"/>
      <c r="F208" s="514" t="e">
        <f t="shared" ref="F208:F221" si="2">I208/H208</f>
        <v>#DIV/0!</v>
      </c>
      <c r="G208" s="515"/>
      <c r="H208" s="213"/>
      <c r="I208" s="213"/>
      <c r="J208" s="92"/>
      <c r="K208" s="199"/>
      <c r="L208" s="199"/>
      <c r="M208" s="199"/>
      <c r="N208" s="199"/>
      <c r="O208" s="199"/>
      <c r="P208" s="199"/>
      <c r="Q208" s="199"/>
    </row>
    <row r="209" spans="1:17" ht="19.899999999999999" customHeight="1">
      <c r="A209" s="170">
        <f>A208+1</f>
        <v>3</v>
      </c>
      <c r="B209" s="534" t="s">
        <v>377</v>
      </c>
      <c r="C209" s="535"/>
      <c r="D209" s="535"/>
      <c r="E209" s="536"/>
      <c r="F209" s="514">
        <f t="shared" si="2"/>
        <v>20845.91</v>
      </c>
      <c r="G209" s="515"/>
      <c r="H209" s="213">
        <v>1</v>
      </c>
      <c r="I209" s="213">
        <f>40000-19154.09</f>
        <v>20845.91</v>
      </c>
      <c r="K209" s="574"/>
      <c r="L209" s="574"/>
      <c r="M209" s="574"/>
      <c r="N209" s="575"/>
      <c r="O209" s="576"/>
      <c r="P209" s="199"/>
      <c r="Q209" s="199"/>
    </row>
    <row r="210" spans="1:17" ht="15" customHeight="1">
      <c r="A210" s="170">
        <f t="shared" ref="A210:A220" si="3">A209+1</f>
        <v>4</v>
      </c>
      <c r="B210" s="240" t="s">
        <v>379</v>
      </c>
      <c r="C210" s="238"/>
      <c r="D210" s="238"/>
      <c r="E210" s="239"/>
      <c r="F210" s="514">
        <f t="shared" si="2"/>
        <v>1500</v>
      </c>
      <c r="G210" s="515"/>
      <c r="H210" s="213">
        <v>12</v>
      </c>
      <c r="I210" s="213">
        <v>18000</v>
      </c>
      <c r="K210" s="207"/>
      <c r="L210" s="199"/>
      <c r="M210" s="199"/>
      <c r="N210" s="199"/>
      <c r="O210" s="199"/>
      <c r="P210" s="199"/>
      <c r="Q210" s="199"/>
    </row>
    <row r="211" spans="1:17" ht="15" customHeight="1">
      <c r="A211" s="170">
        <f t="shared" si="3"/>
        <v>5</v>
      </c>
      <c r="B211" s="240" t="s">
        <v>327</v>
      </c>
      <c r="C211" s="238"/>
      <c r="D211" s="238"/>
      <c r="E211" s="239"/>
      <c r="F211" s="514" t="e">
        <f t="shared" si="2"/>
        <v>#DIV/0!</v>
      </c>
      <c r="G211" s="515"/>
      <c r="H211" s="213"/>
      <c r="I211" s="213"/>
      <c r="K211" s="199"/>
      <c r="L211" s="199"/>
      <c r="M211" s="199"/>
      <c r="N211" s="199"/>
      <c r="O211" s="199"/>
      <c r="P211" s="199"/>
      <c r="Q211" s="199"/>
    </row>
    <row r="212" spans="1:17" ht="15" customHeight="1">
      <c r="A212" s="170">
        <f t="shared" si="3"/>
        <v>6</v>
      </c>
      <c r="B212" s="240" t="s">
        <v>376</v>
      </c>
      <c r="C212" s="238"/>
      <c r="D212" s="238"/>
      <c r="E212" s="239"/>
      <c r="F212" s="514">
        <f t="shared" si="2"/>
        <v>949.0100000000001</v>
      </c>
      <c r="G212" s="515"/>
      <c r="H212" s="213">
        <v>12</v>
      </c>
      <c r="I212" s="213">
        <v>11388.12</v>
      </c>
      <c r="K212" s="199"/>
      <c r="L212" s="199"/>
      <c r="M212" s="199"/>
      <c r="N212" s="199"/>
      <c r="O212" s="199"/>
      <c r="P212" s="199"/>
      <c r="Q212" s="199"/>
    </row>
    <row r="213" spans="1:17" ht="15" customHeight="1">
      <c r="A213" s="170">
        <f t="shared" si="3"/>
        <v>7</v>
      </c>
      <c r="B213" s="240" t="s">
        <v>326</v>
      </c>
      <c r="C213" s="238"/>
      <c r="D213" s="238"/>
      <c r="E213" s="239"/>
      <c r="F213" s="514">
        <f t="shared" si="2"/>
        <v>250000</v>
      </c>
      <c r="G213" s="515"/>
      <c r="H213" s="213">
        <v>1</v>
      </c>
      <c r="I213" s="169">
        <v>250000</v>
      </c>
      <c r="K213" s="199"/>
      <c r="L213" s="199"/>
      <c r="M213" s="199"/>
      <c r="N213" s="199"/>
      <c r="O213" s="199"/>
      <c r="P213" s="199"/>
      <c r="Q213" s="199"/>
    </row>
    <row r="214" spans="1:17" ht="15" customHeight="1">
      <c r="A214" s="170">
        <f t="shared" si="3"/>
        <v>8</v>
      </c>
      <c r="B214" s="241" t="s">
        <v>380</v>
      </c>
      <c r="C214" s="242"/>
      <c r="D214" s="242"/>
      <c r="E214" s="239"/>
      <c r="F214" s="514" t="e">
        <f t="shared" si="2"/>
        <v>#DIV/0!</v>
      </c>
      <c r="G214" s="515"/>
      <c r="H214" s="213"/>
      <c r="I214" s="213"/>
      <c r="K214" s="199"/>
      <c r="L214" s="199"/>
      <c r="M214" s="199"/>
      <c r="N214" s="199"/>
      <c r="O214" s="199"/>
      <c r="P214" s="199"/>
      <c r="Q214" s="199"/>
    </row>
    <row r="215" spans="1:17" ht="15" customHeight="1">
      <c r="A215" s="170">
        <f t="shared" si="3"/>
        <v>9</v>
      </c>
      <c r="B215" s="241" t="s">
        <v>328</v>
      </c>
      <c r="C215" s="242"/>
      <c r="D215" s="242"/>
      <c r="E215" s="239"/>
      <c r="F215" s="514" t="e">
        <f t="shared" si="2"/>
        <v>#DIV/0!</v>
      </c>
      <c r="G215" s="515"/>
      <c r="H215" s="213"/>
      <c r="I215" s="213"/>
      <c r="K215" s="200"/>
      <c r="L215" s="200"/>
      <c r="M215" s="200"/>
      <c r="N215" s="200"/>
      <c r="O215" s="200"/>
      <c r="P215" s="564"/>
      <c r="Q215" s="564"/>
    </row>
    <row r="216" spans="1:17" ht="15" customHeight="1">
      <c r="A216" s="170">
        <f t="shared" si="3"/>
        <v>10</v>
      </c>
      <c r="B216" s="241" t="s">
        <v>378</v>
      </c>
      <c r="C216" s="242"/>
      <c r="D216" s="242"/>
      <c r="E216" s="243"/>
      <c r="F216" s="514">
        <f t="shared" si="2"/>
        <v>0</v>
      </c>
      <c r="G216" s="515"/>
      <c r="H216" s="213">
        <v>1</v>
      </c>
      <c r="I216" s="213"/>
      <c r="K216" s="200"/>
      <c r="L216" s="200"/>
      <c r="M216" s="200"/>
      <c r="N216" s="200"/>
      <c r="O216" s="200"/>
      <c r="P216" s="564"/>
      <c r="Q216" s="564"/>
    </row>
    <row r="217" spans="1:17" ht="15" customHeight="1">
      <c r="A217" s="170">
        <f t="shared" si="3"/>
        <v>11</v>
      </c>
      <c r="B217" s="534" t="s">
        <v>463</v>
      </c>
      <c r="C217" s="535"/>
      <c r="D217" s="535"/>
      <c r="E217" s="536"/>
      <c r="F217" s="514" t="e">
        <f t="shared" si="2"/>
        <v>#DIV/0!</v>
      </c>
      <c r="G217" s="515"/>
      <c r="H217" s="213"/>
      <c r="I217" s="213"/>
      <c r="K217" s="200"/>
      <c r="L217" s="200"/>
      <c r="M217" s="200"/>
      <c r="N217" s="200"/>
      <c r="O217" s="200"/>
      <c r="P217" s="564"/>
      <c r="Q217" s="564"/>
    </row>
    <row r="218" spans="1:17" ht="15" customHeight="1">
      <c r="A218" s="170">
        <f t="shared" si="3"/>
        <v>12</v>
      </c>
      <c r="B218" s="244" t="s">
        <v>451</v>
      </c>
      <c r="C218" s="245"/>
      <c r="D218" s="245"/>
      <c r="E218" s="246"/>
      <c r="F218" s="514">
        <f t="shared" si="2"/>
        <v>0</v>
      </c>
      <c r="G218" s="515"/>
      <c r="H218" s="213">
        <v>9</v>
      </c>
      <c r="I218" s="213">
        <f>J218*8</f>
        <v>0</v>
      </c>
      <c r="J218" s="208"/>
      <c r="K218" s="200"/>
      <c r="L218" s="200"/>
      <c r="M218" s="200"/>
      <c r="N218" s="200"/>
      <c r="O218" s="200"/>
      <c r="P218" s="564"/>
      <c r="Q218" s="564"/>
    </row>
    <row r="219" spans="1:17" ht="15" customHeight="1">
      <c r="A219" s="170">
        <f t="shared" si="3"/>
        <v>13</v>
      </c>
      <c r="B219" s="534" t="s">
        <v>452</v>
      </c>
      <c r="C219" s="535"/>
      <c r="D219" s="535"/>
      <c r="E219" s="536"/>
      <c r="F219" s="514" t="e">
        <f t="shared" si="2"/>
        <v>#DIV/0!</v>
      </c>
      <c r="G219" s="515"/>
      <c r="H219" s="213"/>
      <c r="I219" s="356">
        <v>3000</v>
      </c>
      <c r="J219" s="154"/>
      <c r="K219" s="200"/>
      <c r="L219" s="200"/>
      <c r="M219" s="200"/>
      <c r="N219" s="200"/>
      <c r="O219" s="200"/>
      <c r="P219" s="564"/>
      <c r="Q219" s="564"/>
    </row>
    <row r="220" spans="1:17" ht="15" customHeight="1">
      <c r="A220" s="170">
        <f t="shared" si="3"/>
        <v>14</v>
      </c>
      <c r="B220" s="534" t="s">
        <v>453</v>
      </c>
      <c r="C220" s="535"/>
      <c r="D220" s="535"/>
      <c r="E220" s="536"/>
      <c r="F220" s="514" t="e">
        <f t="shared" si="2"/>
        <v>#DIV/0!</v>
      </c>
      <c r="G220" s="515"/>
      <c r="H220" s="213"/>
      <c r="I220" s="356">
        <v>2400</v>
      </c>
      <c r="K220" s="201"/>
      <c r="L220" s="202"/>
      <c r="M220" s="202"/>
      <c r="N220" s="202"/>
      <c r="O220" s="202"/>
      <c r="P220" s="564"/>
      <c r="Q220" s="564"/>
    </row>
    <row r="221" spans="1:17" ht="15" customHeight="1">
      <c r="A221" s="195">
        <f t="shared" ref="A221:A224" si="4">A216+1</f>
        <v>11</v>
      </c>
      <c r="B221" s="534" t="s">
        <v>454</v>
      </c>
      <c r="C221" s="535"/>
      <c r="D221" s="535"/>
      <c r="E221" s="536"/>
      <c r="F221" s="514" t="e">
        <f t="shared" si="2"/>
        <v>#DIV/0!</v>
      </c>
      <c r="G221" s="515"/>
      <c r="H221" s="213"/>
      <c r="I221" s="356">
        <v>20160</v>
      </c>
      <c r="K221" s="201"/>
      <c r="L221" s="202"/>
      <c r="M221" s="202"/>
      <c r="N221" s="202"/>
      <c r="O221" s="202"/>
      <c r="P221" s="206"/>
      <c r="Q221" s="206"/>
    </row>
    <row r="222" spans="1:17" ht="15" customHeight="1">
      <c r="A222" s="195">
        <f t="shared" si="4"/>
        <v>12</v>
      </c>
      <c r="B222" s="531"/>
      <c r="C222" s="532"/>
      <c r="D222" s="532"/>
      <c r="E222" s="533"/>
      <c r="F222" s="514"/>
      <c r="G222" s="515"/>
      <c r="H222" s="213"/>
      <c r="I222" s="192"/>
      <c r="K222" s="201"/>
      <c r="L222" s="202"/>
      <c r="M222" s="202"/>
      <c r="N222" s="202"/>
      <c r="O222" s="202"/>
      <c r="P222" s="206"/>
      <c r="Q222" s="206"/>
    </row>
    <row r="223" spans="1:17" ht="15" customHeight="1">
      <c r="A223" s="195">
        <f t="shared" si="4"/>
        <v>13</v>
      </c>
      <c r="B223" s="531"/>
      <c r="C223" s="532"/>
      <c r="D223" s="532"/>
      <c r="E223" s="533"/>
      <c r="F223" s="514"/>
      <c r="G223" s="515"/>
      <c r="H223" s="125"/>
      <c r="I223" s="192"/>
      <c r="K223" s="201"/>
      <c r="L223" s="202"/>
      <c r="M223" s="202"/>
      <c r="N223" s="202"/>
      <c r="O223" s="202"/>
      <c r="P223" s="206"/>
      <c r="Q223" s="206"/>
    </row>
    <row r="224" spans="1:17" ht="15" customHeight="1">
      <c r="A224" s="195">
        <f t="shared" si="4"/>
        <v>14</v>
      </c>
      <c r="B224" s="531" t="s">
        <v>435</v>
      </c>
      <c r="C224" s="532"/>
      <c r="D224" s="532"/>
      <c r="E224" s="533"/>
      <c r="F224" s="514"/>
      <c r="G224" s="515"/>
      <c r="H224" s="125"/>
      <c r="I224" s="210">
        <f>'Роспись 2024-2026'!P20</f>
        <v>969600</v>
      </c>
      <c r="K224" s="201"/>
      <c r="L224" s="202"/>
      <c r="M224" s="202"/>
      <c r="N224" s="202"/>
      <c r="O224" s="202"/>
      <c r="P224" s="206"/>
      <c r="Q224" s="206"/>
    </row>
    <row r="225" spans="1:17" ht="15" customHeight="1">
      <c r="A225" s="195">
        <f>A220+1</f>
        <v>15</v>
      </c>
      <c r="B225" s="531" t="s">
        <v>436</v>
      </c>
      <c r="C225" s="532"/>
      <c r="D225" s="532"/>
      <c r="E225" s="533"/>
      <c r="F225" s="514"/>
      <c r="G225" s="515"/>
      <c r="H225" s="125"/>
      <c r="I225" s="192">
        <f>'Роспись 2024-2026'!P21</f>
        <v>1423600</v>
      </c>
      <c r="K225" s="201"/>
      <c r="L225" s="202"/>
      <c r="M225" s="202"/>
      <c r="N225" s="202"/>
      <c r="O225" s="202"/>
      <c r="P225" s="206"/>
      <c r="Q225" s="206"/>
    </row>
    <row r="226" spans="1:17" ht="15" customHeight="1">
      <c r="A226" s="83"/>
      <c r="B226" s="571" t="s">
        <v>257</v>
      </c>
      <c r="C226" s="572"/>
      <c r="D226" s="572"/>
      <c r="E226" s="573"/>
      <c r="F226" s="514"/>
      <c r="G226" s="515"/>
      <c r="H226" s="126"/>
      <c r="I226" s="127">
        <f>SUM(I207:I225)</f>
        <v>2745882.91</v>
      </c>
      <c r="K226" s="201"/>
      <c r="L226" s="202"/>
      <c r="M226" s="202"/>
      <c r="N226" s="202"/>
      <c r="O226" s="202"/>
      <c r="P226" s="564"/>
      <c r="Q226" s="564"/>
    </row>
    <row r="227" spans="1:17" ht="15" customHeight="1">
      <c r="B227" s="128"/>
      <c r="C227" s="128"/>
      <c r="D227" s="128"/>
      <c r="E227" s="128"/>
      <c r="F227" s="124"/>
      <c r="G227" s="124"/>
      <c r="H227" s="129"/>
      <c r="I227" s="123"/>
      <c r="K227" s="201"/>
      <c r="L227" s="202"/>
      <c r="M227" s="202"/>
      <c r="N227" s="202"/>
      <c r="O227" s="202"/>
      <c r="P227" s="564"/>
      <c r="Q227" s="564"/>
    </row>
    <row r="228" spans="1:17" ht="15" customHeight="1">
      <c r="K228" s="201"/>
      <c r="L228" s="202"/>
      <c r="M228" s="202"/>
      <c r="N228" s="202"/>
      <c r="O228" s="202"/>
      <c r="P228" s="564"/>
      <c r="Q228" s="564"/>
    </row>
    <row r="229" spans="1:17" ht="15" customHeight="1">
      <c r="A229" s="94" t="s">
        <v>259</v>
      </c>
      <c r="B229" s="568" t="s">
        <v>381</v>
      </c>
      <c r="C229" s="569"/>
      <c r="D229" s="569"/>
      <c r="E229" s="570"/>
      <c r="F229" s="525"/>
      <c r="G229" s="525"/>
      <c r="H229" s="525"/>
      <c r="I229" s="525"/>
      <c r="K229" s="203"/>
      <c r="L229" s="204"/>
      <c r="M229" s="204"/>
      <c r="N229" s="204"/>
      <c r="O229" s="204"/>
      <c r="P229" s="565"/>
      <c r="Q229" s="565"/>
    </row>
    <row r="230" spans="1:17" ht="15" customHeight="1">
      <c r="A230" s="82">
        <v>1</v>
      </c>
      <c r="B230" s="568" t="s">
        <v>382</v>
      </c>
      <c r="C230" s="569"/>
      <c r="D230" s="569"/>
      <c r="E230" s="570"/>
      <c r="F230" s="525" t="s">
        <v>383</v>
      </c>
      <c r="G230" s="525"/>
      <c r="H230" s="94" t="s">
        <v>384</v>
      </c>
      <c r="I230" s="94" t="s">
        <v>325</v>
      </c>
      <c r="K230" s="201"/>
      <c r="L230" s="202"/>
      <c r="M230" s="202"/>
      <c r="N230" s="202"/>
      <c r="O230" s="202"/>
      <c r="P230" s="564"/>
      <c r="Q230" s="564"/>
    </row>
    <row r="231" spans="1:17" ht="30" customHeight="1">
      <c r="A231" s="170">
        <v>1</v>
      </c>
      <c r="B231" s="531" t="s">
        <v>388</v>
      </c>
      <c r="C231" s="532"/>
      <c r="D231" s="532"/>
      <c r="E231" s="533"/>
      <c r="F231" s="563"/>
      <c r="G231" s="563"/>
      <c r="H231" s="125"/>
      <c r="I231" s="125">
        <f>'Роспись 2024-2026'!P16</f>
        <v>1201500</v>
      </c>
      <c r="J231" s="76" t="s">
        <v>474</v>
      </c>
      <c r="K231" s="201"/>
      <c r="L231" s="202"/>
      <c r="M231" s="202"/>
      <c r="N231" s="202"/>
      <c r="O231" s="202"/>
      <c r="P231" s="564"/>
      <c r="Q231" s="564"/>
    </row>
    <row r="232" spans="1:17" ht="30" customHeight="1">
      <c r="A232" s="170">
        <f>A231+1</f>
        <v>2</v>
      </c>
      <c r="B232" s="531" t="s">
        <v>388</v>
      </c>
      <c r="C232" s="532"/>
      <c r="D232" s="532"/>
      <c r="E232" s="533"/>
      <c r="F232" s="563"/>
      <c r="G232" s="563"/>
      <c r="H232" s="125"/>
      <c r="I232" s="125">
        <f>'Роспись 2024-2026'!P5</f>
        <v>0</v>
      </c>
      <c r="J232" s="76" t="s">
        <v>475</v>
      </c>
      <c r="K232" s="201"/>
      <c r="L232" s="202"/>
      <c r="M232" s="202"/>
      <c r="N232" s="202"/>
      <c r="O232" s="202"/>
      <c r="P232" s="564"/>
      <c r="Q232" s="564"/>
    </row>
    <row r="233" spans="1:17" ht="15" customHeight="1">
      <c r="A233" s="195">
        <f t="shared" ref="A233:A241" si="5">A232+1</f>
        <v>3</v>
      </c>
      <c r="B233" s="531" t="s">
        <v>441</v>
      </c>
      <c r="C233" s="532"/>
      <c r="D233" s="532"/>
      <c r="E233" s="533"/>
      <c r="F233" s="563"/>
      <c r="G233" s="563"/>
      <c r="H233" s="125"/>
      <c r="I233" s="125">
        <f>'Роспись 2024-2026'!P7*0.9</f>
        <v>0</v>
      </c>
      <c r="K233" s="199"/>
      <c r="L233" s="199"/>
      <c r="M233" s="199"/>
      <c r="N233" s="199"/>
      <c r="O233" s="199"/>
      <c r="P233" s="199"/>
      <c r="Q233" s="205"/>
    </row>
    <row r="234" spans="1:17" ht="15" customHeight="1">
      <c r="A234" s="195">
        <f t="shared" si="5"/>
        <v>4</v>
      </c>
      <c r="B234" s="531" t="s">
        <v>442</v>
      </c>
      <c r="C234" s="532"/>
      <c r="D234" s="532"/>
      <c r="E234" s="533"/>
      <c r="F234" s="563"/>
      <c r="G234" s="563"/>
      <c r="H234" s="125"/>
      <c r="I234" s="125">
        <f>'Роспись 2024-2026'!P7*0.1</f>
        <v>0</v>
      </c>
      <c r="J234" s="92"/>
      <c r="K234" s="199"/>
      <c r="L234" s="199"/>
      <c r="M234" s="199"/>
      <c r="N234" s="199"/>
      <c r="O234" s="199"/>
      <c r="P234" s="199"/>
      <c r="Q234" s="199"/>
    </row>
    <row r="235" spans="1:17" ht="15" customHeight="1">
      <c r="A235" s="195">
        <f t="shared" si="5"/>
        <v>5</v>
      </c>
      <c r="B235" s="531" t="s">
        <v>385</v>
      </c>
      <c r="C235" s="532"/>
      <c r="D235" s="532"/>
      <c r="E235" s="533"/>
      <c r="F235" s="563"/>
      <c r="G235" s="563"/>
      <c r="H235" s="125"/>
      <c r="I235" s="125"/>
      <c r="K235" s="199"/>
      <c r="L235" s="199"/>
      <c r="M235" s="199"/>
      <c r="N235" s="199"/>
      <c r="O235" s="199"/>
      <c r="P235" s="199"/>
      <c r="Q235" s="199"/>
    </row>
    <row r="236" spans="1:17" ht="15" customHeight="1">
      <c r="A236" s="195">
        <f t="shared" si="5"/>
        <v>6</v>
      </c>
      <c r="B236" s="531" t="s">
        <v>386</v>
      </c>
      <c r="C236" s="532"/>
      <c r="D236" s="532"/>
      <c r="E236" s="533"/>
      <c r="F236" s="566"/>
      <c r="G236" s="567"/>
      <c r="H236" s="131"/>
      <c r="I236" s="125"/>
      <c r="K236" s="199"/>
      <c r="L236" s="199"/>
      <c r="M236" s="199"/>
      <c r="N236" s="199"/>
      <c r="O236" s="199"/>
      <c r="P236" s="199"/>
      <c r="Q236" s="199"/>
    </row>
    <row r="237" spans="1:17" ht="15" customHeight="1">
      <c r="A237" s="195">
        <f t="shared" si="5"/>
        <v>7</v>
      </c>
      <c r="B237" s="531" t="s">
        <v>341</v>
      </c>
      <c r="C237" s="532"/>
      <c r="D237" s="532"/>
      <c r="E237" s="533"/>
      <c r="F237" s="563"/>
      <c r="G237" s="563"/>
      <c r="H237" s="125"/>
      <c r="I237" s="125"/>
      <c r="K237" s="199"/>
      <c r="L237" s="199"/>
      <c r="M237" s="199"/>
      <c r="N237" s="199"/>
      <c r="O237" s="199"/>
      <c r="P237" s="199"/>
      <c r="Q237" s="199"/>
    </row>
    <row r="238" spans="1:17" ht="15" customHeight="1">
      <c r="A238" s="195">
        <f t="shared" si="5"/>
        <v>8</v>
      </c>
      <c r="B238" s="531" t="s">
        <v>353</v>
      </c>
      <c r="C238" s="532"/>
      <c r="D238" s="532"/>
      <c r="E238" s="533"/>
      <c r="F238" s="530"/>
      <c r="G238" s="530"/>
      <c r="H238" s="135"/>
      <c r="I238" s="135"/>
      <c r="K238" s="199"/>
      <c r="L238" s="199"/>
      <c r="M238" s="199"/>
      <c r="N238" s="199"/>
      <c r="O238" s="199"/>
      <c r="P238" s="199"/>
      <c r="Q238" s="199"/>
    </row>
    <row r="239" spans="1:17" ht="15" customHeight="1">
      <c r="A239" s="195">
        <f t="shared" si="5"/>
        <v>9</v>
      </c>
      <c r="B239" s="531" t="s">
        <v>443</v>
      </c>
      <c r="C239" s="532"/>
      <c r="D239" s="532"/>
      <c r="E239" s="533"/>
      <c r="F239" s="530"/>
      <c r="G239" s="530"/>
      <c r="H239" s="135"/>
      <c r="I239" s="209">
        <v>118700</v>
      </c>
      <c r="J239" s="92"/>
      <c r="K239" s="199"/>
      <c r="L239" s="199"/>
      <c r="M239" s="199"/>
      <c r="N239" s="199"/>
      <c r="O239" s="199"/>
      <c r="P239" s="199"/>
      <c r="Q239" s="199"/>
    </row>
    <row r="240" spans="1:17" ht="15" customHeight="1">
      <c r="A240" s="195">
        <f t="shared" si="5"/>
        <v>10</v>
      </c>
      <c r="B240" s="531" t="s">
        <v>450</v>
      </c>
      <c r="C240" s="532"/>
      <c r="D240" s="532"/>
      <c r="E240" s="533"/>
      <c r="F240" s="530"/>
      <c r="G240" s="530"/>
      <c r="H240" s="135"/>
      <c r="I240" s="135"/>
      <c r="J240" s="130"/>
      <c r="K240" s="559"/>
      <c r="L240" s="559"/>
      <c r="M240" s="559"/>
      <c r="N240" s="559"/>
      <c r="O240" s="565"/>
      <c r="P240" s="565"/>
      <c r="Q240" s="199"/>
    </row>
    <row r="241" spans="1:17" ht="15" customHeight="1">
      <c r="A241" s="196">
        <f t="shared" si="5"/>
        <v>11</v>
      </c>
      <c r="B241" s="132" t="s">
        <v>462</v>
      </c>
      <c r="C241" s="133"/>
      <c r="D241" s="133"/>
      <c r="E241" s="134"/>
      <c r="F241" s="530"/>
      <c r="G241" s="530"/>
      <c r="H241" s="135"/>
      <c r="I241" s="135">
        <v>10000</v>
      </c>
      <c r="J241" s="130"/>
      <c r="K241" s="559"/>
      <c r="L241" s="559"/>
      <c r="M241" s="559"/>
      <c r="N241" s="559"/>
      <c r="O241" s="565"/>
      <c r="P241" s="565"/>
      <c r="Q241" s="199"/>
    </row>
    <row r="242" spans="1:17" ht="15" hidden="1" customHeight="1">
      <c r="A242" s="105"/>
      <c r="B242" s="132"/>
      <c r="C242" s="133"/>
      <c r="D242" s="133"/>
      <c r="E242" s="134"/>
      <c r="F242" s="530"/>
      <c r="G242" s="530"/>
      <c r="H242" s="135"/>
      <c r="I242" s="135"/>
      <c r="J242" s="130"/>
      <c r="K242" s="559"/>
      <c r="L242" s="559"/>
      <c r="M242" s="559"/>
      <c r="N242" s="559"/>
      <c r="O242" s="565"/>
      <c r="P242" s="565"/>
      <c r="Q242" s="199"/>
    </row>
    <row r="243" spans="1:17" ht="15" hidden="1" customHeight="1">
      <c r="A243" s="105"/>
      <c r="B243" s="132"/>
      <c r="C243" s="133"/>
      <c r="D243" s="133"/>
      <c r="E243" s="134"/>
      <c r="F243" s="530"/>
      <c r="G243" s="530"/>
      <c r="H243" s="135"/>
      <c r="I243" s="135"/>
      <c r="J243" s="130"/>
      <c r="K243" s="559"/>
      <c r="L243" s="559"/>
      <c r="M243" s="559"/>
      <c r="N243" s="559"/>
      <c r="O243" s="565"/>
      <c r="P243" s="565"/>
      <c r="Q243" s="199"/>
    </row>
    <row r="244" spans="1:17" ht="15" hidden="1" customHeight="1">
      <c r="A244" s="105"/>
      <c r="B244" s="132"/>
      <c r="C244" s="133"/>
      <c r="D244" s="133"/>
      <c r="E244" s="134"/>
      <c r="F244" s="530"/>
      <c r="G244" s="530"/>
      <c r="H244" s="135"/>
      <c r="I244" s="135"/>
      <c r="K244" s="559"/>
      <c r="L244" s="559"/>
      <c r="M244" s="559"/>
      <c r="N244" s="559"/>
      <c r="O244" s="565"/>
      <c r="P244" s="565"/>
      <c r="Q244" s="199"/>
    </row>
    <row r="245" spans="1:17" ht="15" hidden="1" customHeight="1">
      <c r="A245" s="105"/>
      <c r="B245" s="132"/>
      <c r="C245" s="133"/>
      <c r="D245" s="133"/>
      <c r="E245" s="134"/>
      <c r="F245" s="530"/>
      <c r="G245" s="530"/>
      <c r="H245" s="136"/>
      <c r="I245" s="135"/>
      <c r="K245" s="199"/>
      <c r="L245" s="199"/>
      <c r="M245" s="199"/>
      <c r="N245" s="199"/>
      <c r="O245" s="199"/>
      <c r="P245" s="199"/>
      <c r="Q245" s="199"/>
    </row>
    <row r="246" spans="1:17" ht="15" hidden="1" customHeight="1">
      <c r="A246" s="105"/>
      <c r="B246" s="132"/>
      <c r="C246" s="133"/>
      <c r="D246" s="133"/>
      <c r="E246" s="134"/>
      <c r="F246" s="530"/>
      <c r="G246" s="530"/>
      <c r="H246" s="135"/>
      <c r="I246" s="135"/>
    </row>
    <row r="247" spans="1:17" s="100" customFormat="1" ht="15" hidden="1" customHeight="1">
      <c r="A247" s="105"/>
      <c r="B247" s="132"/>
      <c r="C247" s="133"/>
      <c r="D247" s="133"/>
      <c r="E247" s="134"/>
      <c r="F247" s="530"/>
      <c r="G247" s="530"/>
      <c r="H247" s="135"/>
      <c r="I247" s="135"/>
    </row>
    <row r="248" spans="1:17" s="100" customFormat="1" ht="15" hidden="1" customHeight="1">
      <c r="A248" s="105"/>
      <c r="B248" s="132"/>
      <c r="C248" s="133"/>
      <c r="D248" s="133"/>
      <c r="E248" s="134"/>
      <c r="F248" s="530"/>
      <c r="G248" s="530"/>
      <c r="H248" s="136"/>
      <c r="I248" s="135"/>
    </row>
    <row r="249" spans="1:17" s="100" customFormat="1" ht="15" hidden="1" customHeight="1">
      <c r="A249" s="105"/>
      <c r="B249" s="132"/>
      <c r="C249" s="133"/>
      <c r="D249" s="133"/>
      <c r="E249" s="134"/>
      <c r="F249" s="530"/>
      <c r="G249" s="530"/>
      <c r="H249" s="135"/>
      <c r="I249" s="135"/>
    </row>
    <row r="250" spans="1:17" s="100" customFormat="1" ht="15" hidden="1" customHeight="1">
      <c r="A250" s="105"/>
      <c r="B250" s="132"/>
      <c r="C250" s="133"/>
      <c r="D250" s="133"/>
      <c r="E250" s="134"/>
      <c r="F250" s="530"/>
      <c r="G250" s="530"/>
      <c r="H250" s="135"/>
      <c r="I250" s="135"/>
    </row>
    <row r="251" spans="1:17" s="100" customFormat="1" ht="15" hidden="1" customHeight="1">
      <c r="A251" s="105"/>
      <c r="B251" s="132"/>
      <c r="C251" s="133"/>
      <c r="D251" s="133"/>
      <c r="E251" s="134"/>
      <c r="F251" s="530"/>
      <c r="G251" s="530"/>
      <c r="H251" s="135"/>
      <c r="I251" s="135"/>
    </row>
    <row r="252" spans="1:17" s="100" customFormat="1" ht="15" hidden="1" customHeight="1">
      <c r="A252" s="105"/>
      <c r="B252" s="132"/>
      <c r="C252" s="133"/>
      <c r="D252" s="133"/>
      <c r="E252" s="134"/>
      <c r="F252" s="530"/>
      <c r="G252" s="530"/>
      <c r="H252" s="135"/>
      <c r="I252" s="135"/>
    </row>
    <row r="253" spans="1:17" s="100" customFormat="1" ht="15" hidden="1" customHeight="1">
      <c r="A253" s="105"/>
      <c r="B253" s="132"/>
      <c r="C253" s="133"/>
      <c r="D253" s="133"/>
      <c r="E253" s="134"/>
      <c r="F253" s="530"/>
      <c r="G253" s="530"/>
      <c r="H253" s="135"/>
      <c r="I253" s="135"/>
    </row>
    <row r="254" spans="1:17" s="100" customFormat="1" ht="15" hidden="1" customHeight="1">
      <c r="A254" s="105"/>
      <c r="B254" s="132"/>
      <c r="C254" s="133"/>
      <c r="D254" s="133"/>
      <c r="E254" s="134"/>
      <c r="F254" s="530"/>
      <c r="G254" s="530"/>
      <c r="H254" s="135"/>
      <c r="I254" s="135"/>
    </row>
    <row r="255" spans="1:17" s="100" customFormat="1" ht="15" customHeight="1">
      <c r="B255" s="76"/>
    </row>
    <row r="256" spans="1:17" s="100" customFormat="1" ht="15" customHeight="1">
      <c r="B256" s="76"/>
    </row>
    <row r="257" spans="1:10" s="100" customFormat="1" ht="15" customHeight="1" thickBot="1">
      <c r="B257" s="76"/>
    </row>
    <row r="258" spans="1:10" s="100" customFormat="1" ht="15" hidden="1" customHeight="1">
      <c r="C258" s="111" t="s">
        <v>387</v>
      </c>
    </row>
    <row r="259" spans="1:10" s="100" customFormat="1" ht="15" hidden="1" customHeight="1"/>
    <row r="260" spans="1:10" s="100" customFormat="1" ht="15" hidden="1" customHeight="1">
      <c r="A260" s="97" t="s">
        <v>259</v>
      </c>
      <c r="B260" s="560" t="s">
        <v>260</v>
      </c>
      <c r="C260" s="560"/>
      <c r="D260" s="560"/>
      <c r="E260" s="98" t="s">
        <v>320</v>
      </c>
      <c r="F260" s="560" t="s">
        <v>329</v>
      </c>
      <c r="G260" s="560"/>
      <c r="H260" s="560" t="s">
        <v>330</v>
      </c>
      <c r="I260" s="560"/>
    </row>
    <row r="261" spans="1:10" s="100" customFormat="1" ht="15" hidden="1" customHeight="1">
      <c r="A261" s="138">
        <v>1</v>
      </c>
      <c r="B261" s="561">
        <v>2</v>
      </c>
      <c r="C261" s="561"/>
      <c r="D261" s="561"/>
      <c r="E261" s="139"/>
      <c r="F261" s="562">
        <v>4</v>
      </c>
      <c r="G261" s="562"/>
      <c r="H261" s="562">
        <v>5</v>
      </c>
      <c r="I261" s="562"/>
    </row>
    <row r="262" spans="1:10" s="100" customFormat="1" ht="15" hidden="1" customHeight="1">
      <c r="A262" s="105"/>
      <c r="B262" s="528" t="s">
        <v>388</v>
      </c>
      <c r="C262" s="528"/>
      <c r="D262" s="528"/>
      <c r="E262" s="140"/>
      <c r="F262" s="529"/>
      <c r="G262" s="529"/>
      <c r="H262" s="529">
        <f>E262*F262</f>
        <v>0</v>
      </c>
      <c r="I262" s="529"/>
    </row>
    <row r="263" spans="1:10" s="100" customFormat="1" ht="15" hidden="1" customHeight="1">
      <c r="A263" s="105"/>
      <c r="B263" s="528" t="s">
        <v>389</v>
      </c>
      <c r="C263" s="528"/>
      <c r="D263" s="528"/>
      <c r="E263" s="140"/>
      <c r="F263" s="529"/>
      <c r="G263" s="529"/>
      <c r="H263" s="529">
        <f>E263*F263</f>
        <v>0</v>
      </c>
      <c r="I263" s="529"/>
      <c r="J263" s="137"/>
    </row>
    <row r="264" spans="1:10" s="100" customFormat="1" hidden="1">
      <c r="A264" s="105"/>
      <c r="B264" s="528" t="s">
        <v>390</v>
      </c>
      <c r="C264" s="528"/>
      <c r="D264" s="528"/>
      <c r="E264" s="140"/>
      <c r="F264" s="529"/>
      <c r="G264" s="529"/>
      <c r="H264" s="529">
        <f>E264*F264</f>
        <v>0</v>
      </c>
      <c r="I264" s="529"/>
    </row>
    <row r="265" spans="1:10" s="100" customFormat="1" hidden="1">
      <c r="A265" s="105"/>
      <c r="B265" s="528" t="s">
        <v>391</v>
      </c>
      <c r="C265" s="528"/>
      <c r="D265" s="528"/>
      <c r="E265" s="140"/>
      <c r="F265" s="529"/>
      <c r="G265" s="529"/>
      <c r="H265" s="529">
        <f>E265*F265</f>
        <v>0</v>
      </c>
      <c r="I265" s="529"/>
    </row>
    <row r="266" spans="1:10" s="100" customFormat="1" ht="12" hidden="1" thickBot="1">
      <c r="A266" s="138"/>
      <c r="B266" s="540" t="s">
        <v>392</v>
      </c>
      <c r="C266" s="540"/>
      <c r="D266" s="540"/>
      <c r="E266" s="140"/>
      <c r="F266" s="529"/>
      <c r="G266" s="529"/>
      <c r="H266" s="529">
        <f>E266*F266</f>
        <v>0</v>
      </c>
      <c r="I266" s="529"/>
    </row>
    <row r="267" spans="1:10" s="100" customFormat="1" ht="12" hidden="1" thickBot="1">
      <c r="A267" s="141"/>
      <c r="B267" s="541" t="s">
        <v>298</v>
      </c>
      <c r="C267" s="541"/>
      <c r="D267" s="541"/>
      <c r="E267" s="142"/>
      <c r="F267" s="542" t="s">
        <v>34</v>
      </c>
      <c r="G267" s="542"/>
      <c r="H267" s="542">
        <f>SUM(H263:I266)</f>
        <v>0</v>
      </c>
      <c r="I267" s="543"/>
    </row>
    <row r="268" spans="1:10" s="100" customFormat="1" ht="22.15" customHeight="1">
      <c r="A268" s="143"/>
      <c r="B268" s="518" t="s">
        <v>331</v>
      </c>
      <c r="C268" s="518"/>
      <c r="D268" s="518"/>
      <c r="E268" s="519" t="s">
        <v>332</v>
      </c>
      <c r="F268" s="520"/>
    </row>
    <row r="269" spans="1:10" s="100" customFormat="1" ht="12">
      <c r="A269" s="144"/>
      <c r="B269" s="521" t="s">
        <v>333</v>
      </c>
      <c r="C269" s="521"/>
      <c r="D269" s="521"/>
      <c r="E269" s="145" t="s">
        <v>334</v>
      </c>
      <c r="F269" s="145" t="s">
        <v>335</v>
      </c>
      <c r="G269" s="145" t="s">
        <v>393</v>
      </c>
      <c r="H269" s="76"/>
      <c r="I269" s="76"/>
    </row>
    <row r="270" spans="1:10" s="100" customFormat="1" ht="15" customHeight="1">
      <c r="A270" s="145">
        <v>1</v>
      </c>
      <c r="B270" s="527" t="s">
        <v>336</v>
      </c>
      <c r="C270" s="527"/>
      <c r="D270" s="527"/>
      <c r="E270" s="145">
        <v>222</v>
      </c>
      <c r="F270" s="146"/>
      <c r="G270" s="188"/>
      <c r="H270" s="76"/>
      <c r="I270" s="76"/>
    </row>
    <row r="271" spans="1:10" s="100" customFormat="1" ht="15" customHeight="1">
      <c r="A271" s="145">
        <f>1+A270</f>
        <v>2</v>
      </c>
      <c r="B271" s="516" t="s">
        <v>338</v>
      </c>
      <c r="C271" s="516"/>
      <c r="D271" s="516"/>
      <c r="E271" s="147">
        <v>221</v>
      </c>
      <c r="F271" s="148">
        <f>H129</f>
        <v>7000</v>
      </c>
      <c r="G271" s="148">
        <f>J127</f>
        <v>0</v>
      </c>
      <c r="H271" s="76"/>
      <c r="I271" s="92"/>
    </row>
    <row r="272" spans="1:10" s="100" customFormat="1" ht="15" customHeight="1">
      <c r="A272" s="190">
        <f t="shared" ref="A272:A285" si="6">1+A271</f>
        <v>3</v>
      </c>
      <c r="B272" s="516" t="s">
        <v>337</v>
      </c>
      <c r="C272" s="516"/>
      <c r="D272" s="516"/>
      <c r="E272" s="147">
        <v>223</v>
      </c>
      <c r="F272" s="148">
        <f>H158</f>
        <v>432718.27</v>
      </c>
      <c r="G272" s="148">
        <f>J158</f>
        <v>0</v>
      </c>
      <c r="H272" s="76"/>
      <c r="I272" s="92"/>
    </row>
    <row r="273" spans="1:11" s="100" customFormat="1" ht="15" customHeight="1">
      <c r="A273" s="190">
        <f t="shared" si="6"/>
        <v>4</v>
      </c>
      <c r="B273" s="516" t="s">
        <v>458</v>
      </c>
      <c r="C273" s="516"/>
      <c r="D273" s="516"/>
      <c r="E273" s="147">
        <v>224</v>
      </c>
      <c r="F273" s="149">
        <f>H173</f>
        <v>146000</v>
      </c>
      <c r="G273" s="150"/>
      <c r="H273" s="76"/>
      <c r="I273" s="92"/>
    </row>
    <row r="274" spans="1:11" s="100" customFormat="1" ht="15" customHeight="1">
      <c r="A274" s="190">
        <f t="shared" si="6"/>
        <v>5</v>
      </c>
      <c r="B274" s="522" t="s">
        <v>339</v>
      </c>
      <c r="C274" s="523"/>
      <c r="D274" s="524"/>
      <c r="E274" s="147">
        <v>225</v>
      </c>
      <c r="F274" s="149">
        <f>H200</f>
        <v>301517.08999999997</v>
      </c>
      <c r="G274" s="150"/>
      <c r="H274" s="76"/>
      <c r="I274" s="92"/>
    </row>
    <row r="275" spans="1:11" s="100" customFormat="1" ht="15" customHeight="1">
      <c r="A275" s="190">
        <f t="shared" si="6"/>
        <v>6</v>
      </c>
      <c r="B275" s="516" t="s">
        <v>340</v>
      </c>
      <c r="C275" s="516"/>
      <c r="D275" s="516"/>
      <c r="E275" s="147">
        <v>226</v>
      </c>
      <c r="F275" s="148">
        <f>I226</f>
        <v>2745882.91</v>
      </c>
      <c r="G275" s="150"/>
      <c r="H275" s="76"/>
      <c r="I275" s="92"/>
    </row>
    <row r="276" spans="1:11" s="100" customFormat="1" ht="15" customHeight="1">
      <c r="A276" s="197">
        <f t="shared" si="6"/>
        <v>7</v>
      </c>
      <c r="B276" s="516" t="s">
        <v>461</v>
      </c>
      <c r="C276" s="516"/>
      <c r="D276" s="516"/>
      <c r="E276" s="147">
        <v>227</v>
      </c>
      <c r="F276" s="148">
        <f>I241</f>
        <v>10000</v>
      </c>
      <c r="G276" s="150"/>
      <c r="H276" s="76"/>
      <c r="I276" s="92"/>
    </row>
    <row r="277" spans="1:11" s="111" customFormat="1" ht="15" customHeight="1">
      <c r="A277" s="197">
        <f t="shared" si="6"/>
        <v>8</v>
      </c>
      <c r="B277" s="516" t="s">
        <v>455</v>
      </c>
      <c r="C277" s="516"/>
      <c r="D277" s="516"/>
      <c r="E277" s="147">
        <v>343</v>
      </c>
      <c r="F277" s="148">
        <f>I239</f>
        <v>118700</v>
      </c>
      <c r="G277" s="150"/>
      <c r="H277" s="76"/>
      <c r="I277" s="92"/>
      <c r="J277" s="112">
        <f>H266</f>
        <v>0</v>
      </c>
    </row>
    <row r="278" spans="1:11" s="111" customFormat="1" ht="15" customHeight="1">
      <c r="A278" s="197">
        <f t="shared" si="6"/>
        <v>9</v>
      </c>
      <c r="B278" s="516" t="s">
        <v>394</v>
      </c>
      <c r="C278" s="516"/>
      <c r="D278" s="516"/>
      <c r="E278" s="147">
        <v>344</v>
      </c>
      <c r="F278" s="148">
        <f>I238</f>
        <v>0</v>
      </c>
      <c r="G278" s="150"/>
      <c r="H278" s="76"/>
      <c r="I278" s="92"/>
      <c r="J278" s="112">
        <f>H267</f>
        <v>0</v>
      </c>
    </row>
    <row r="279" spans="1:11" s="100" customFormat="1" ht="15" customHeight="1">
      <c r="A279" s="197">
        <f t="shared" si="6"/>
        <v>10</v>
      </c>
      <c r="B279" s="516" t="s">
        <v>395</v>
      </c>
      <c r="C279" s="516"/>
      <c r="D279" s="516"/>
      <c r="E279" s="147">
        <v>345</v>
      </c>
      <c r="F279" s="148">
        <f>I237</f>
        <v>0</v>
      </c>
      <c r="G279" s="148"/>
      <c r="H279" s="76"/>
      <c r="I279" s="76"/>
    </row>
    <row r="280" spans="1:11" ht="15" customHeight="1">
      <c r="A280" s="197">
        <f t="shared" si="6"/>
        <v>11</v>
      </c>
      <c r="B280" s="522" t="s">
        <v>396</v>
      </c>
      <c r="C280" s="523"/>
      <c r="D280" s="524"/>
      <c r="E280" s="147">
        <v>346</v>
      </c>
      <c r="F280" s="148">
        <f>I235+I236</f>
        <v>0</v>
      </c>
      <c r="G280" s="150"/>
      <c r="I280" s="92"/>
    </row>
    <row r="281" spans="1:11" ht="15" customHeight="1">
      <c r="A281" s="197">
        <f t="shared" si="6"/>
        <v>12</v>
      </c>
      <c r="B281" s="516" t="s">
        <v>437</v>
      </c>
      <c r="C281" s="516"/>
      <c r="D281" s="516"/>
      <c r="E281" s="147">
        <v>310</v>
      </c>
      <c r="F281" s="148">
        <f>I231</f>
        <v>1201500</v>
      </c>
      <c r="G281" s="150"/>
    </row>
    <row r="282" spans="1:11" ht="15" customHeight="1">
      <c r="A282" s="197">
        <f t="shared" si="6"/>
        <v>13</v>
      </c>
      <c r="B282" s="516" t="s">
        <v>456</v>
      </c>
      <c r="C282" s="516"/>
      <c r="D282" s="516"/>
      <c r="E282" s="147">
        <v>310</v>
      </c>
      <c r="F282" s="148">
        <f>I232</f>
        <v>0</v>
      </c>
      <c r="G282" s="151"/>
    </row>
    <row r="283" spans="1:11" ht="15" customHeight="1">
      <c r="A283" s="197">
        <f t="shared" si="6"/>
        <v>14</v>
      </c>
      <c r="B283" s="516" t="s">
        <v>459</v>
      </c>
      <c r="C283" s="516"/>
      <c r="D283" s="516"/>
      <c r="E283" s="147">
        <v>291</v>
      </c>
      <c r="F283" s="148">
        <f>I240</f>
        <v>0</v>
      </c>
      <c r="G283" s="151"/>
      <c r="H283" s="76" t="s">
        <v>460</v>
      </c>
      <c r="J283" s="130">
        <v>221</v>
      </c>
      <c r="K283" s="130">
        <f>F271</f>
        <v>7000</v>
      </c>
    </row>
    <row r="284" spans="1:11" ht="15" customHeight="1">
      <c r="A284" s="197">
        <f t="shared" si="6"/>
        <v>15</v>
      </c>
      <c r="B284" s="516" t="s">
        <v>457</v>
      </c>
      <c r="C284" s="516"/>
      <c r="D284" s="516"/>
      <c r="E284" s="147">
        <v>342</v>
      </c>
      <c r="F284" s="148">
        <f>I233</f>
        <v>0</v>
      </c>
      <c r="G284" s="151"/>
      <c r="J284" s="130">
        <v>224</v>
      </c>
      <c r="K284" s="130">
        <f>F273</f>
        <v>146000</v>
      </c>
    </row>
    <row r="285" spans="1:11" ht="15" customHeight="1">
      <c r="A285" s="197">
        <f t="shared" si="6"/>
        <v>16</v>
      </c>
      <c r="B285" s="516" t="s">
        <v>457</v>
      </c>
      <c r="C285" s="516"/>
      <c r="D285" s="516"/>
      <c r="E285" s="147">
        <v>346</v>
      </c>
      <c r="F285" s="148">
        <f>I234</f>
        <v>0</v>
      </c>
      <c r="G285" s="151"/>
      <c r="J285" s="130">
        <v>225</v>
      </c>
      <c r="K285" s="130">
        <f>F274-H192</f>
        <v>247517.08999999997</v>
      </c>
    </row>
    <row r="286" spans="1:11" ht="15" customHeight="1">
      <c r="A286" s="144"/>
      <c r="B286" s="516" t="s">
        <v>397</v>
      </c>
      <c r="C286" s="517"/>
      <c r="D286" s="517"/>
      <c r="E286" s="147"/>
      <c r="F286" s="152">
        <f>SUM(F270:F285)</f>
        <v>4963318.2699999996</v>
      </c>
      <c r="G286" s="153">
        <f>'Роспись 2024-2026'!P5+'Роспись 2024-2026'!P7+'Роспись 2024-2026'!P9+'Роспись 2024-2026'!P10+'Роспись 2024-2026'!P14+'Роспись 2024-2026'!P15+'Роспись 2024-2026'!P16+'Роспись 2024-2026'!P20+'Роспись 2024-2026'!P21</f>
        <v>7116300</v>
      </c>
      <c r="H286" s="154">
        <f>F286-G286</f>
        <v>-2152981.7300000004</v>
      </c>
      <c r="J286" s="130">
        <v>226</v>
      </c>
      <c r="K286" s="130">
        <f>F275-I224-I225</f>
        <v>352682.91000000015</v>
      </c>
    </row>
    <row r="287" spans="1:11" ht="15" customHeight="1">
      <c r="B287" s="155"/>
      <c r="C287" s="155"/>
      <c r="D287" s="155"/>
      <c r="E287" s="155"/>
      <c r="F287" s="155"/>
      <c r="G287" s="155"/>
      <c r="H287" s="156">
        <f>H286+F294</f>
        <v>0</v>
      </c>
      <c r="J287" s="130">
        <v>227</v>
      </c>
      <c r="K287" s="130">
        <f>F276</f>
        <v>10000</v>
      </c>
    </row>
    <row r="288" spans="1:11" ht="15" customHeight="1">
      <c r="I288" s="92"/>
      <c r="J288" s="130">
        <v>291</v>
      </c>
      <c r="K288" s="130">
        <f>F283</f>
        <v>0</v>
      </c>
    </row>
    <row r="289" spans="1:11" ht="15" customHeight="1">
      <c r="J289" s="130">
        <v>343</v>
      </c>
      <c r="K289" s="130">
        <f>F277</f>
        <v>118700</v>
      </c>
    </row>
    <row r="290" spans="1:11" ht="15" customHeight="1" thickBot="1">
      <c r="J290" s="130">
        <v>344</v>
      </c>
      <c r="K290" s="130">
        <f>F278</f>
        <v>0</v>
      </c>
    </row>
    <row r="291" spans="1:11" ht="15" customHeight="1">
      <c r="A291" s="143"/>
      <c r="B291" s="518" t="s">
        <v>331</v>
      </c>
      <c r="C291" s="518"/>
      <c r="D291" s="518"/>
      <c r="E291" s="519" t="s">
        <v>398</v>
      </c>
      <c r="F291" s="520"/>
      <c r="G291" s="100"/>
      <c r="H291" s="100"/>
      <c r="I291" s="100"/>
      <c r="J291" s="130">
        <v>345</v>
      </c>
      <c r="K291" s="130">
        <f>F279</f>
        <v>0</v>
      </c>
    </row>
    <row r="292" spans="1:11" ht="15" customHeight="1">
      <c r="A292" s="157"/>
      <c r="B292" s="521" t="s">
        <v>333</v>
      </c>
      <c r="C292" s="521"/>
      <c r="D292" s="521"/>
      <c r="E292" s="145" t="s">
        <v>334</v>
      </c>
      <c r="F292" s="145" t="s">
        <v>335</v>
      </c>
      <c r="G292" s="145" t="s">
        <v>393</v>
      </c>
      <c r="J292" s="130">
        <v>346</v>
      </c>
      <c r="K292" s="130">
        <f>F280</f>
        <v>0</v>
      </c>
    </row>
    <row r="293" spans="1:11" ht="15" customHeight="1">
      <c r="A293" s="158">
        <v>1</v>
      </c>
      <c r="B293" s="522" t="s">
        <v>339</v>
      </c>
      <c r="C293" s="523"/>
      <c r="D293" s="524"/>
      <c r="E293" s="158">
        <v>223</v>
      </c>
      <c r="F293" s="159">
        <f>H167</f>
        <v>2152981.73</v>
      </c>
      <c r="G293" s="159">
        <f>J167</f>
        <v>0</v>
      </c>
      <c r="J293" s="130"/>
    </row>
    <row r="294" spans="1:11" ht="15" customHeight="1">
      <c r="A294" s="83"/>
      <c r="B294" s="552" t="s">
        <v>397</v>
      </c>
      <c r="C294" s="553"/>
      <c r="D294" s="553"/>
      <c r="E294" s="158"/>
      <c r="F294" s="159">
        <f>F293</f>
        <v>2152981.73</v>
      </c>
      <c r="G294" s="83"/>
      <c r="J294" s="154"/>
      <c r="K294" s="92">
        <f>SUM(K283:K292)</f>
        <v>881900.00000000012</v>
      </c>
    </row>
    <row r="295" spans="1:11" ht="15" customHeight="1">
      <c r="J295" s="92"/>
    </row>
    <row r="296" spans="1:11" ht="15" customHeight="1">
      <c r="J296" s="92"/>
      <c r="K296" s="92">
        <f>'Роспись 2024-2026'!P9</f>
        <v>881900</v>
      </c>
    </row>
    <row r="297" spans="1:11">
      <c r="K297" s="92">
        <f>K296-K294</f>
        <v>0</v>
      </c>
    </row>
    <row r="298" spans="1:11" ht="30.75" customHeight="1"/>
    <row r="300" spans="1:11">
      <c r="A300" s="155"/>
      <c r="B300" s="554" t="s">
        <v>235</v>
      </c>
      <c r="C300" s="555"/>
      <c r="D300" s="555"/>
      <c r="E300" s="555"/>
      <c r="F300" s="556"/>
      <c r="G300" s="554" t="s">
        <v>236</v>
      </c>
      <c r="H300" s="555"/>
      <c r="I300" s="556"/>
      <c r="J300" s="550" t="s">
        <v>237</v>
      </c>
      <c r="K300" s="550" t="s">
        <v>238</v>
      </c>
    </row>
    <row r="301" spans="1:11">
      <c r="A301" s="155"/>
      <c r="B301" s="160" t="s">
        <v>240</v>
      </c>
      <c r="C301" s="160" t="s">
        <v>241</v>
      </c>
      <c r="D301" s="160" t="s">
        <v>242</v>
      </c>
      <c r="E301" s="160" t="s">
        <v>243</v>
      </c>
      <c r="F301" s="160" t="s">
        <v>244</v>
      </c>
      <c r="G301" s="160" t="s">
        <v>245</v>
      </c>
      <c r="H301" s="160" t="s">
        <v>246</v>
      </c>
      <c r="I301" s="160" t="s">
        <v>247</v>
      </c>
      <c r="J301" s="551"/>
      <c r="K301" s="551"/>
    </row>
    <row r="302" spans="1:11">
      <c r="A302" s="155"/>
      <c r="B302" s="214"/>
      <c r="C302" s="215"/>
      <c r="D302" s="216"/>
      <c r="E302" s="217"/>
      <c r="F302" s="217"/>
      <c r="G302" s="218"/>
      <c r="H302" s="219"/>
      <c r="I302" s="235" t="s">
        <v>519</v>
      </c>
      <c r="J302" s="236" t="s">
        <v>521</v>
      </c>
      <c r="K302" s="312">
        <v>2154200</v>
      </c>
    </row>
    <row r="303" spans="1:11">
      <c r="B303" s="214">
        <v>34</v>
      </c>
      <c r="C303" s="215" t="s">
        <v>464</v>
      </c>
      <c r="D303" s="216" t="s">
        <v>416</v>
      </c>
      <c r="E303" s="217" t="s">
        <v>417</v>
      </c>
      <c r="F303" s="217" t="s">
        <v>249</v>
      </c>
      <c r="G303" s="218" t="s">
        <v>251</v>
      </c>
      <c r="H303" s="235">
        <v>10921</v>
      </c>
      <c r="I303" s="322" t="s">
        <v>519</v>
      </c>
      <c r="J303" s="323" t="s">
        <v>491</v>
      </c>
      <c r="K303" s="324">
        <v>3761400</v>
      </c>
    </row>
    <row r="304" spans="1:11">
      <c r="B304" s="214">
        <v>34</v>
      </c>
      <c r="C304" s="215" t="s">
        <v>464</v>
      </c>
      <c r="D304" s="216" t="s">
        <v>419</v>
      </c>
      <c r="E304" s="217" t="s">
        <v>417</v>
      </c>
      <c r="F304" s="217" t="s">
        <v>249</v>
      </c>
      <c r="G304" s="218" t="s">
        <v>251</v>
      </c>
      <c r="H304" s="235">
        <v>10305</v>
      </c>
      <c r="I304" s="322" t="s">
        <v>519</v>
      </c>
      <c r="J304" s="323" t="s">
        <v>492</v>
      </c>
      <c r="K304" s="324">
        <v>705600</v>
      </c>
    </row>
    <row r="305" spans="1:14">
      <c r="B305" s="171"/>
      <c r="C305" s="172"/>
      <c r="D305" s="173"/>
      <c r="E305" s="174"/>
      <c r="F305" s="175"/>
      <c r="G305" s="176"/>
      <c r="H305" s="177"/>
      <c r="I305" s="177"/>
      <c r="J305" s="178"/>
      <c r="K305" s="179">
        <f>SUM(K302:K304)</f>
        <v>6621200</v>
      </c>
      <c r="L305" s="156"/>
      <c r="M305" s="92"/>
      <c r="N305" s="156"/>
    </row>
    <row r="306" spans="1:14">
      <c r="B306" s="171"/>
      <c r="C306" s="172"/>
      <c r="D306" s="173"/>
      <c r="E306" s="174"/>
      <c r="F306" s="175"/>
      <c r="G306" s="176"/>
      <c r="H306" s="177"/>
      <c r="I306" s="177"/>
      <c r="J306" s="85"/>
      <c r="K306" s="85"/>
      <c r="L306" s="156"/>
    </row>
    <row r="307" spans="1:14">
      <c r="B307" s="171"/>
      <c r="C307" s="172"/>
      <c r="D307" s="173"/>
      <c r="E307" s="174"/>
      <c r="F307" s="175"/>
      <c r="G307" s="176"/>
      <c r="H307" s="177"/>
      <c r="I307" s="177"/>
    </row>
    <row r="308" spans="1:14" ht="15.75">
      <c r="B308" s="55"/>
      <c r="C308" s="180" t="s">
        <v>342</v>
      </c>
      <c r="D308" s="55"/>
      <c r="E308" s="181"/>
      <c r="F308" s="557"/>
      <c r="G308" s="558"/>
      <c r="H308" s="55"/>
      <c r="I308" s="55"/>
    </row>
    <row r="309" spans="1:14" ht="15">
      <c r="A309" s="157"/>
      <c r="B309" s="54"/>
      <c r="C309" s="547" t="s">
        <v>333</v>
      </c>
      <c r="D309" s="548"/>
      <c r="E309" s="549"/>
      <c r="F309" s="182" t="s">
        <v>243</v>
      </c>
      <c r="G309" s="183" t="s">
        <v>334</v>
      </c>
      <c r="H309" s="54" t="s">
        <v>335</v>
      </c>
      <c r="I309" s="55"/>
    </row>
    <row r="310" spans="1:14" s="155" customFormat="1" ht="12">
      <c r="A310" s="158"/>
      <c r="B310" s="183">
        <v>1</v>
      </c>
      <c r="C310" s="544" t="s">
        <v>421</v>
      </c>
      <c r="D310" s="545"/>
      <c r="E310" s="546"/>
      <c r="F310" s="183">
        <v>111</v>
      </c>
      <c r="G310" s="183">
        <v>211</v>
      </c>
      <c r="H310" s="187">
        <f>(K303+K304)/1.302</f>
        <v>3430875.5760368663</v>
      </c>
      <c r="I310" s="55"/>
    </row>
    <row r="311" spans="1:14" s="155" customFormat="1" ht="12">
      <c r="A311" s="158"/>
      <c r="B311" s="183">
        <f>B310+1</f>
        <v>2</v>
      </c>
      <c r="C311" s="544" t="s">
        <v>422</v>
      </c>
      <c r="D311" s="545"/>
      <c r="E311" s="546"/>
      <c r="F311" s="183">
        <v>119</v>
      </c>
      <c r="G311" s="183">
        <v>213</v>
      </c>
      <c r="H311" s="187">
        <f>K303+K304-H310</f>
        <v>1036124.4239631337</v>
      </c>
      <c r="I311" s="185"/>
    </row>
    <row r="312" spans="1:14" ht="12">
      <c r="A312" s="157"/>
      <c r="B312" s="183">
        <f t="shared" ref="B312:B317" si="7">B311+1</f>
        <v>3</v>
      </c>
      <c r="C312" s="544" t="s">
        <v>343</v>
      </c>
      <c r="D312" s="545"/>
      <c r="E312" s="546"/>
      <c r="F312" s="183">
        <v>243</v>
      </c>
      <c r="G312" s="183">
        <v>225</v>
      </c>
      <c r="H312" s="187"/>
      <c r="I312" s="55"/>
    </row>
    <row r="313" spans="1:14" ht="12">
      <c r="B313" s="183">
        <f>B312+1</f>
        <v>4</v>
      </c>
      <c r="C313" s="544" t="s">
        <v>340</v>
      </c>
      <c r="D313" s="545"/>
      <c r="E313" s="546"/>
      <c r="F313" s="183">
        <v>243</v>
      </c>
      <c r="G313" s="183">
        <v>226</v>
      </c>
      <c r="H313" s="187"/>
      <c r="I313" s="185"/>
    </row>
    <row r="314" spans="1:14" ht="12">
      <c r="B314" s="183">
        <f t="shared" si="7"/>
        <v>5</v>
      </c>
      <c r="C314" s="544" t="s">
        <v>343</v>
      </c>
      <c r="D314" s="545"/>
      <c r="E314" s="546"/>
      <c r="F314" s="183">
        <v>244</v>
      </c>
      <c r="G314" s="183">
        <v>225</v>
      </c>
      <c r="H314" s="187"/>
      <c r="I314" s="55"/>
    </row>
    <row r="315" spans="1:14" ht="12">
      <c r="B315" s="183">
        <f t="shared" si="7"/>
        <v>6</v>
      </c>
      <c r="C315" s="544" t="s">
        <v>340</v>
      </c>
      <c r="D315" s="545"/>
      <c r="E315" s="546"/>
      <c r="F315" s="183">
        <v>244</v>
      </c>
      <c r="G315" s="183">
        <v>226</v>
      </c>
      <c r="H315" s="187">
        <f>K302</f>
        <v>2154200</v>
      </c>
      <c r="I315" s="185"/>
      <c r="J315" s="178"/>
      <c r="K315" s="179"/>
    </row>
    <row r="316" spans="1:14" ht="12">
      <c r="B316" s="183">
        <f t="shared" si="7"/>
        <v>7</v>
      </c>
      <c r="C316" s="544" t="s">
        <v>423</v>
      </c>
      <c r="D316" s="545"/>
      <c r="E316" s="546"/>
      <c r="F316" s="183">
        <v>244</v>
      </c>
      <c r="G316" s="183">
        <v>228</v>
      </c>
      <c r="H316" s="187"/>
      <c r="I316" s="55"/>
      <c r="J316" s="178"/>
      <c r="K316" s="179"/>
    </row>
    <row r="317" spans="1:14" ht="12">
      <c r="B317" s="183">
        <f t="shared" si="7"/>
        <v>8</v>
      </c>
      <c r="C317" s="544" t="s">
        <v>424</v>
      </c>
      <c r="D317" s="545"/>
      <c r="E317" s="546"/>
      <c r="F317" s="183">
        <v>244</v>
      </c>
      <c r="G317" s="183">
        <v>310</v>
      </c>
      <c r="H317" s="187"/>
      <c r="I317" s="55"/>
    </row>
    <row r="318" spans="1:14" ht="15">
      <c r="B318" s="54"/>
      <c r="C318" s="547"/>
      <c r="D318" s="548"/>
      <c r="E318" s="549"/>
      <c r="F318" s="164"/>
      <c r="G318" s="183"/>
      <c r="H318" s="184">
        <f>SUM(H310:H317)</f>
        <v>6621200</v>
      </c>
      <c r="I318" s="186">
        <f>K305-H318</f>
        <v>0</v>
      </c>
    </row>
    <row r="319" spans="1:14" ht="12" customHeight="1"/>
    <row r="320" spans="1:14" ht="12" customHeight="1"/>
    <row r="321" spans="5:9" ht="15" customHeight="1"/>
    <row r="323" spans="5:9">
      <c r="E323" s="311" t="s">
        <v>250</v>
      </c>
      <c r="F323" s="235">
        <v>10101</v>
      </c>
      <c r="G323" s="235" t="s">
        <v>519</v>
      </c>
      <c r="H323" s="236" t="s">
        <v>521</v>
      </c>
      <c r="I323" s="312">
        <v>2154200</v>
      </c>
    </row>
    <row r="324" spans="5:9">
      <c r="E324" s="311" t="s">
        <v>250</v>
      </c>
      <c r="F324" s="235"/>
      <c r="G324" s="235"/>
      <c r="H324" s="236"/>
      <c r="I324" s="312"/>
    </row>
    <row r="325" spans="5:9">
      <c r="E325" s="321" t="s">
        <v>251</v>
      </c>
      <c r="F325" s="322">
        <v>10921</v>
      </c>
      <c r="G325" s="322" t="s">
        <v>519</v>
      </c>
      <c r="H325" s="323" t="s">
        <v>491</v>
      </c>
      <c r="I325" s="324">
        <v>3761400</v>
      </c>
    </row>
    <row r="326" spans="5:9">
      <c r="E326" s="321" t="s">
        <v>251</v>
      </c>
      <c r="F326" s="322">
        <v>10305</v>
      </c>
      <c r="G326" s="322" t="s">
        <v>519</v>
      </c>
      <c r="H326" s="323" t="s">
        <v>492</v>
      </c>
      <c r="I326" s="324">
        <v>705600</v>
      </c>
    </row>
  </sheetData>
  <mergeCells count="522">
    <mergeCell ref="C1:I1"/>
    <mergeCell ref="B4:I4"/>
    <mergeCell ref="B12:D12"/>
    <mergeCell ref="E12:F12"/>
    <mergeCell ref="B276:D276"/>
    <mergeCell ref="B9:D9"/>
    <mergeCell ref="E9:F9"/>
    <mergeCell ref="B10:D10"/>
    <mergeCell ref="E10:F10"/>
    <mergeCell ref="B11:D11"/>
    <mergeCell ref="E11:F11"/>
    <mergeCell ref="B6:D6"/>
    <mergeCell ref="E6:F6"/>
    <mergeCell ref="B7:D7"/>
    <mergeCell ref="E7:F7"/>
    <mergeCell ref="B8:D8"/>
    <mergeCell ref="E8:F8"/>
    <mergeCell ref="B15:D15"/>
    <mergeCell ref="E15:F15"/>
    <mergeCell ref="A16:D16"/>
    <mergeCell ref="E16:F16"/>
    <mergeCell ref="B22:D22"/>
    <mergeCell ref="E22:F22"/>
    <mergeCell ref="B13:D13"/>
    <mergeCell ref="E13:F13"/>
    <mergeCell ref="B14:D14"/>
    <mergeCell ref="E14:F14"/>
    <mergeCell ref="B26:D26"/>
    <mergeCell ref="E26:F26"/>
    <mergeCell ref="B27:D27"/>
    <mergeCell ref="E27:F27"/>
    <mergeCell ref="B28:D28"/>
    <mergeCell ref="E28:F28"/>
    <mergeCell ref="B23:D23"/>
    <mergeCell ref="E23:F23"/>
    <mergeCell ref="B24:D24"/>
    <mergeCell ref="E24:F24"/>
    <mergeCell ref="B25:D25"/>
    <mergeCell ref="E25:F25"/>
    <mergeCell ref="A32:D32"/>
    <mergeCell ref="E32:F32"/>
    <mergeCell ref="B40:G40"/>
    <mergeCell ref="B41:G41"/>
    <mergeCell ref="B42:G42"/>
    <mergeCell ref="B43:G43"/>
    <mergeCell ref="B29:D29"/>
    <mergeCell ref="E29:F29"/>
    <mergeCell ref="B30:D30"/>
    <mergeCell ref="E30:F30"/>
    <mergeCell ref="B31:D31"/>
    <mergeCell ref="E31:F31"/>
    <mergeCell ref="B50:G50"/>
    <mergeCell ref="B51:G51"/>
    <mergeCell ref="B52:G52"/>
    <mergeCell ref="B53:G53"/>
    <mergeCell ref="B54:G54"/>
    <mergeCell ref="B60:D60"/>
    <mergeCell ref="F60:G60"/>
    <mergeCell ref="B44:G44"/>
    <mergeCell ref="B45:G45"/>
    <mergeCell ref="B46:G46"/>
    <mergeCell ref="B47:G47"/>
    <mergeCell ref="B48:G48"/>
    <mergeCell ref="B49:G49"/>
    <mergeCell ref="B63:D63"/>
    <mergeCell ref="F63:G63"/>
    <mergeCell ref="H63:I63"/>
    <mergeCell ref="B64:D64"/>
    <mergeCell ref="F64:G64"/>
    <mergeCell ref="H64:I64"/>
    <mergeCell ref="H60:I60"/>
    <mergeCell ref="B61:D61"/>
    <mergeCell ref="F61:G61"/>
    <mergeCell ref="H61:I61"/>
    <mergeCell ref="B62:D62"/>
    <mergeCell ref="F62:G62"/>
    <mergeCell ref="H62:I62"/>
    <mergeCell ref="B67:D67"/>
    <mergeCell ref="F67:G67"/>
    <mergeCell ref="H67:I67"/>
    <mergeCell ref="B68:D68"/>
    <mergeCell ref="F68:G68"/>
    <mergeCell ref="H68:I68"/>
    <mergeCell ref="B65:D65"/>
    <mergeCell ref="F65:G65"/>
    <mergeCell ref="H65:I65"/>
    <mergeCell ref="B66:D66"/>
    <mergeCell ref="F66:G66"/>
    <mergeCell ref="H66:I66"/>
    <mergeCell ref="B80:D80"/>
    <mergeCell ref="G80:H80"/>
    <mergeCell ref="B81:D81"/>
    <mergeCell ref="G81:H81"/>
    <mergeCell ref="B82:D82"/>
    <mergeCell ref="G82:H82"/>
    <mergeCell ref="B77:D77"/>
    <mergeCell ref="G77:H77"/>
    <mergeCell ref="B78:D78"/>
    <mergeCell ref="G78:H78"/>
    <mergeCell ref="B79:D79"/>
    <mergeCell ref="G79:H79"/>
    <mergeCell ref="B93:D93"/>
    <mergeCell ref="F93:G93"/>
    <mergeCell ref="H93:I93"/>
    <mergeCell ref="B94:D94"/>
    <mergeCell ref="F94:G94"/>
    <mergeCell ref="H94:I94"/>
    <mergeCell ref="B91:D91"/>
    <mergeCell ref="F91:G91"/>
    <mergeCell ref="H91:I91"/>
    <mergeCell ref="B92:D92"/>
    <mergeCell ref="F92:G92"/>
    <mergeCell ref="H92:I92"/>
    <mergeCell ref="B97:D97"/>
    <mergeCell ref="F97:G97"/>
    <mergeCell ref="H97:I97"/>
    <mergeCell ref="B98:D98"/>
    <mergeCell ref="F98:G98"/>
    <mergeCell ref="H98:I98"/>
    <mergeCell ref="B95:D95"/>
    <mergeCell ref="F95:G95"/>
    <mergeCell ref="H95:I95"/>
    <mergeCell ref="B96:D96"/>
    <mergeCell ref="F96:G96"/>
    <mergeCell ref="H96:I96"/>
    <mergeCell ref="B107:D107"/>
    <mergeCell ref="F107:G107"/>
    <mergeCell ref="H107:I107"/>
    <mergeCell ref="B108:D108"/>
    <mergeCell ref="F108:G108"/>
    <mergeCell ref="H108:I108"/>
    <mergeCell ref="B99:D99"/>
    <mergeCell ref="F99:G99"/>
    <mergeCell ref="H99:I99"/>
    <mergeCell ref="B106:D106"/>
    <mergeCell ref="F106:G106"/>
    <mergeCell ref="H106:I106"/>
    <mergeCell ref="B111:D111"/>
    <mergeCell ref="F111:G111"/>
    <mergeCell ref="H111:I111"/>
    <mergeCell ref="B112:D112"/>
    <mergeCell ref="F112:G112"/>
    <mergeCell ref="H112:I112"/>
    <mergeCell ref="B109:D109"/>
    <mergeCell ref="F109:G109"/>
    <mergeCell ref="H109:I109"/>
    <mergeCell ref="B110:D110"/>
    <mergeCell ref="F110:G110"/>
    <mergeCell ref="H110:I110"/>
    <mergeCell ref="B124:C124"/>
    <mergeCell ref="F124:G124"/>
    <mergeCell ref="H124:I124"/>
    <mergeCell ref="B125:C125"/>
    <mergeCell ref="F125:G125"/>
    <mergeCell ref="H125:I125"/>
    <mergeCell ref="B113:D113"/>
    <mergeCell ref="F113:G113"/>
    <mergeCell ref="H113:I113"/>
    <mergeCell ref="B114:D114"/>
    <mergeCell ref="F114:G114"/>
    <mergeCell ref="H114:I114"/>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36:D136"/>
    <mergeCell ref="F136:G136"/>
    <mergeCell ref="H136:I136"/>
    <mergeCell ref="B137:D137"/>
    <mergeCell ref="F137:G137"/>
    <mergeCell ref="H137:I137"/>
    <mergeCell ref="B134:D134"/>
    <mergeCell ref="F134:G134"/>
    <mergeCell ref="H134:I134"/>
    <mergeCell ref="B135:D135"/>
    <mergeCell ref="F135:G135"/>
    <mergeCell ref="H135:I135"/>
    <mergeCell ref="B140:D140"/>
    <mergeCell ref="F140:G140"/>
    <mergeCell ref="H140:I140"/>
    <mergeCell ref="B141:D141"/>
    <mergeCell ref="F141:G141"/>
    <mergeCell ref="H141:I141"/>
    <mergeCell ref="B138:D138"/>
    <mergeCell ref="F138:G138"/>
    <mergeCell ref="H138:I138"/>
    <mergeCell ref="B139:D139"/>
    <mergeCell ref="F139:G139"/>
    <mergeCell ref="H139:I139"/>
    <mergeCell ref="B148:C148"/>
    <mergeCell ref="F148:G148"/>
    <mergeCell ref="H148:I148"/>
    <mergeCell ref="B142:D142"/>
    <mergeCell ref="F142:G142"/>
    <mergeCell ref="H142:I142"/>
    <mergeCell ref="B147:C147"/>
    <mergeCell ref="F147:G147"/>
    <mergeCell ref="H147:I147"/>
    <mergeCell ref="B150:C150"/>
    <mergeCell ref="F150:G150"/>
    <mergeCell ref="H150:I150"/>
    <mergeCell ref="B151:C151"/>
    <mergeCell ref="F151:G151"/>
    <mergeCell ref="H151:I151"/>
    <mergeCell ref="B149:C149"/>
    <mergeCell ref="F149:G149"/>
    <mergeCell ref="H149:I149"/>
    <mergeCell ref="B156:C156"/>
    <mergeCell ref="F156:G156"/>
    <mergeCell ref="H156:I156"/>
    <mergeCell ref="B157:C157"/>
    <mergeCell ref="F157:G157"/>
    <mergeCell ref="H157:I157"/>
    <mergeCell ref="B155:C155"/>
    <mergeCell ref="F155:G155"/>
    <mergeCell ref="H155:I155"/>
    <mergeCell ref="B161:C161"/>
    <mergeCell ref="F161:G161"/>
    <mergeCell ref="H161:I161"/>
    <mergeCell ref="B162:C162"/>
    <mergeCell ref="F162:G162"/>
    <mergeCell ref="H162:I162"/>
    <mergeCell ref="B158:C158"/>
    <mergeCell ref="F158:G158"/>
    <mergeCell ref="H158:I158"/>
    <mergeCell ref="B166:C166"/>
    <mergeCell ref="F166:G166"/>
    <mergeCell ref="H166:I166"/>
    <mergeCell ref="B167:C167"/>
    <mergeCell ref="F167:G167"/>
    <mergeCell ref="H167:I167"/>
    <mergeCell ref="B163:C163"/>
    <mergeCell ref="F163:G163"/>
    <mergeCell ref="H163:I163"/>
    <mergeCell ref="B165:C165"/>
    <mergeCell ref="F165:G165"/>
    <mergeCell ref="H165:I165"/>
    <mergeCell ref="B164:C164"/>
    <mergeCell ref="F164:G164"/>
    <mergeCell ref="H164:I164"/>
    <mergeCell ref="B179:D179"/>
    <mergeCell ref="F179:G179"/>
    <mergeCell ref="H179:I179"/>
    <mergeCell ref="B180:D180"/>
    <mergeCell ref="F180:G180"/>
    <mergeCell ref="H180:I180"/>
    <mergeCell ref="B182:D182"/>
    <mergeCell ref="F182:G182"/>
    <mergeCell ref="H182:I182"/>
    <mergeCell ref="B184:D184"/>
    <mergeCell ref="F184:G184"/>
    <mergeCell ref="H184:I184"/>
    <mergeCell ref="N193:O193"/>
    <mergeCell ref="B185:D185"/>
    <mergeCell ref="F185:G185"/>
    <mergeCell ref="H185:I185"/>
    <mergeCell ref="B181:D181"/>
    <mergeCell ref="F181:G181"/>
    <mergeCell ref="H181:I181"/>
    <mergeCell ref="K190:M190"/>
    <mergeCell ref="N190:O190"/>
    <mergeCell ref="B183:D183"/>
    <mergeCell ref="F183:G183"/>
    <mergeCell ref="H183:I183"/>
    <mergeCell ref="N194:O194"/>
    <mergeCell ref="B186:D186"/>
    <mergeCell ref="F186:G186"/>
    <mergeCell ref="H186:I186"/>
    <mergeCell ref="F189:G189"/>
    <mergeCell ref="H189:I189"/>
    <mergeCell ref="K191:M191"/>
    <mergeCell ref="N191:O191"/>
    <mergeCell ref="K192:M192"/>
    <mergeCell ref="N192:O192"/>
    <mergeCell ref="K189:M189"/>
    <mergeCell ref="N189:O189"/>
    <mergeCell ref="N195:O195"/>
    <mergeCell ref="B187:D187"/>
    <mergeCell ref="F187:G187"/>
    <mergeCell ref="H187:I187"/>
    <mergeCell ref="K196:M196"/>
    <mergeCell ref="N196:O196"/>
    <mergeCell ref="K202:M202"/>
    <mergeCell ref="N202:O202"/>
    <mergeCell ref="B193:D193"/>
    <mergeCell ref="F193:G193"/>
    <mergeCell ref="H193:I193"/>
    <mergeCell ref="B194:D194"/>
    <mergeCell ref="F194:G194"/>
    <mergeCell ref="H194:I194"/>
    <mergeCell ref="B195:D195"/>
    <mergeCell ref="F195:G195"/>
    <mergeCell ref="H195:I195"/>
    <mergeCell ref="B188:D188"/>
    <mergeCell ref="F188:G188"/>
    <mergeCell ref="H188:I188"/>
    <mergeCell ref="K197:M197"/>
    <mergeCell ref="N197:O197"/>
    <mergeCell ref="B189:D189"/>
    <mergeCell ref="K193:M193"/>
    <mergeCell ref="N199:O199"/>
    <mergeCell ref="N201:O201"/>
    <mergeCell ref="B198:D198"/>
    <mergeCell ref="F198:G198"/>
    <mergeCell ref="H198:I198"/>
    <mergeCell ref="K198:M198"/>
    <mergeCell ref="N198:O198"/>
    <mergeCell ref="H199:I199"/>
    <mergeCell ref="N200:O200"/>
    <mergeCell ref="K201:M201"/>
    <mergeCell ref="B196:D196"/>
    <mergeCell ref="F196:G196"/>
    <mergeCell ref="B192:D192"/>
    <mergeCell ref="F192:G192"/>
    <mergeCell ref="H192:I192"/>
    <mergeCell ref="B190:D190"/>
    <mergeCell ref="F190:G190"/>
    <mergeCell ref="H190:I190"/>
    <mergeCell ref="K200:M200"/>
    <mergeCell ref="B191:D191"/>
    <mergeCell ref="F191:G191"/>
    <mergeCell ref="H191:I191"/>
    <mergeCell ref="H196:I196"/>
    <mergeCell ref="B197:D197"/>
    <mergeCell ref="F197:G197"/>
    <mergeCell ref="H197:I197"/>
    <mergeCell ref="B200:D200"/>
    <mergeCell ref="F200:G200"/>
    <mergeCell ref="H200:I200"/>
    <mergeCell ref="B199:D199"/>
    <mergeCell ref="F199:G199"/>
    <mergeCell ref="K199:M199"/>
    <mergeCell ref="K195:M195"/>
    <mergeCell ref="K194:M194"/>
    <mergeCell ref="F224:G224"/>
    <mergeCell ref="B205:E205"/>
    <mergeCell ref="F205:G205"/>
    <mergeCell ref="H205:I205"/>
    <mergeCell ref="B206:E206"/>
    <mergeCell ref="F206:G206"/>
    <mergeCell ref="P215:Q215"/>
    <mergeCell ref="B209:E209"/>
    <mergeCell ref="K209:M209"/>
    <mergeCell ref="N209:O209"/>
    <mergeCell ref="F213:G213"/>
    <mergeCell ref="F214:G214"/>
    <mergeCell ref="F215:G215"/>
    <mergeCell ref="F210:G210"/>
    <mergeCell ref="F211:G211"/>
    <mergeCell ref="P218:Q218"/>
    <mergeCell ref="F207:G207"/>
    <mergeCell ref="P216:Q216"/>
    <mergeCell ref="F208:G208"/>
    <mergeCell ref="P217:Q217"/>
    <mergeCell ref="F209:G209"/>
    <mergeCell ref="F216:G216"/>
    <mergeCell ref="F218:G218"/>
    <mergeCell ref="F219:G219"/>
    <mergeCell ref="P230:Q230"/>
    <mergeCell ref="B219:E219"/>
    <mergeCell ref="B232:E232"/>
    <mergeCell ref="P226:Q226"/>
    <mergeCell ref="H229:I229"/>
    <mergeCell ref="B230:E230"/>
    <mergeCell ref="F230:G230"/>
    <mergeCell ref="F232:G232"/>
    <mergeCell ref="P227:Q227"/>
    <mergeCell ref="B226:E226"/>
    <mergeCell ref="F226:G226"/>
    <mergeCell ref="B229:E229"/>
    <mergeCell ref="F229:G229"/>
    <mergeCell ref="B231:E231"/>
    <mergeCell ref="F231:G231"/>
    <mergeCell ref="P228:Q228"/>
    <mergeCell ref="B220:E220"/>
    <mergeCell ref="B221:E221"/>
    <mergeCell ref="B222:E222"/>
    <mergeCell ref="B223:E223"/>
    <mergeCell ref="B224:E224"/>
    <mergeCell ref="P219:Q219"/>
    <mergeCell ref="P220:Q220"/>
    <mergeCell ref="F220:G220"/>
    <mergeCell ref="P231:Q231"/>
    <mergeCell ref="B225:E225"/>
    <mergeCell ref="P232:Q232"/>
    <mergeCell ref="O244:P244"/>
    <mergeCell ref="B236:E236"/>
    <mergeCell ref="F236:G236"/>
    <mergeCell ref="O241:P241"/>
    <mergeCell ref="F233:G233"/>
    <mergeCell ref="K242:N242"/>
    <mergeCell ref="O242:P242"/>
    <mergeCell ref="B238:E238"/>
    <mergeCell ref="F234:G234"/>
    <mergeCell ref="K243:N243"/>
    <mergeCell ref="O243:P243"/>
    <mergeCell ref="F242:G242"/>
    <mergeCell ref="F243:G243"/>
    <mergeCell ref="F244:G244"/>
    <mergeCell ref="O240:P240"/>
    <mergeCell ref="B233:E233"/>
    <mergeCell ref="B234:E234"/>
    <mergeCell ref="K241:N241"/>
    <mergeCell ref="P229:Q229"/>
    <mergeCell ref="K240:N240"/>
    <mergeCell ref="F235:G235"/>
    <mergeCell ref="K244:N244"/>
    <mergeCell ref="B235:E235"/>
    <mergeCell ref="B240:E240"/>
    <mergeCell ref="F254:G254"/>
    <mergeCell ref="B260:D260"/>
    <mergeCell ref="F260:G260"/>
    <mergeCell ref="H260:I260"/>
    <mergeCell ref="B261:D261"/>
    <mergeCell ref="F261:G261"/>
    <mergeCell ref="H261:I261"/>
    <mergeCell ref="F248:G248"/>
    <mergeCell ref="F249:G249"/>
    <mergeCell ref="F250:G250"/>
    <mergeCell ref="F251:G251"/>
    <mergeCell ref="F252:G252"/>
    <mergeCell ref="F253:G253"/>
    <mergeCell ref="F245:G245"/>
    <mergeCell ref="F246:G246"/>
    <mergeCell ref="F247:G247"/>
    <mergeCell ref="B237:E237"/>
    <mergeCell ref="F237:G237"/>
    <mergeCell ref="F238:G238"/>
    <mergeCell ref="F239:G239"/>
    <mergeCell ref="F240:G240"/>
    <mergeCell ref="H264:I264"/>
    <mergeCell ref="B265:D265"/>
    <mergeCell ref="F265:G265"/>
    <mergeCell ref="H265:I265"/>
    <mergeCell ref="B262:D262"/>
    <mergeCell ref="F262:G262"/>
    <mergeCell ref="H262:I262"/>
    <mergeCell ref="B263:D263"/>
    <mergeCell ref="F263:G263"/>
    <mergeCell ref="H263:I263"/>
    <mergeCell ref="C313:E313"/>
    <mergeCell ref="C314:E314"/>
    <mergeCell ref="C315:E315"/>
    <mergeCell ref="C316:E316"/>
    <mergeCell ref="C317:E317"/>
    <mergeCell ref="C318:E318"/>
    <mergeCell ref="K300:K301"/>
    <mergeCell ref="B293:D293"/>
    <mergeCell ref="B294:D294"/>
    <mergeCell ref="B300:F300"/>
    <mergeCell ref="G300:I300"/>
    <mergeCell ref="J300:J301"/>
    <mergeCell ref="F308:G308"/>
    <mergeCell ref="C309:E309"/>
    <mergeCell ref="C310:E310"/>
    <mergeCell ref="C311:E311"/>
    <mergeCell ref="C312:E312"/>
    <mergeCell ref="H171:I171"/>
    <mergeCell ref="B172:C172"/>
    <mergeCell ref="F172:G172"/>
    <mergeCell ref="H172:I172"/>
    <mergeCell ref="B173:C173"/>
    <mergeCell ref="F173:G173"/>
    <mergeCell ref="H173:I173"/>
    <mergeCell ref="B282:D282"/>
    <mergeCell ref="B284:D284"/>
    <mergeCell ref="B273:D273"/>
    <mergeCell ref="B283:D283"/>
    <mergeCell ref="B266:D266"/>
    <mergeCell ref="F266:G266"/>
    <mergeCell ref="H266:I266"/>
    <mergeCell ref="B267:D267"/>
    <mergeCell ref="F267:G267"/>
    <mergeCell ref="H267:I267"/>
    <mergeCell ref="B275:D275"/>
    <mergeCell ref="B278:D278"/>
    <mergeCell ref="B279:D279"/>
    <mergeCell ref="B280:D280"/>
    <mergeCell ref="B281:D281"/>
    <mergeCell ref="B268:D268"/>
    <mergeCell ref="E268:F268"/>
    <mergeCell ref="F225:G225"/>
    <mergeCell ref="B285:D285"/>
    <mergeCell ref="B286:D286"/>
    <mergeCell ref="B291:D291"/>
    <mergeCell ref="E291:F291"/>
    <mergeCell ref="B292:D292"/>
    <mergeCell ref="B274:D274"/>
    <mergeCell ref="B171:C171"/>
    <mergeCell ref="F171:G171"/>
    <mergeCell ref="B269:D269"/>
    <mergeCell ref="B270:D270"/>
    <mergeCell ref="B271:D271"/>
    <mergeCell ref="B272:D272"/>
    <mergeCell ref="B277:D277"/>
    <mergeCell ref="B264:D264"/>
    <mergeCell ref="F264:G264"/>
    <mergeCell ref="F241:G241"/>
    <mergeCell ref="B239:E239"/>
    <mergeCell ref="B217:E217"/>
    <mergeCell ref="F217:G217"/>
    <mergeCell ref="F212:G212"/>
    <mergeCell ref="F221:G221"/>
    <mergeCell ref="F222:G222"/>
    <mergeCell ref="F223:G223"/>
    <mergeCell ref="B152:C152"/>
    <mergeCell ref="F152:G152"/>
    <mergeCell ref="H152:I152"/>
    <mergeCell ref="B153:C153"/>
    <mergeCell ref="F153:G153"/>
    <mergeCell ref="H153:I153"/>
    <mergeCell ref="B154:C154"/>
    <mergeCell ref="F154:G154"/>
    <mergeCell ref="H154:I154"/>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V329"/>
  <sheetViews>
    <sheetView topLeftCell="A288" workbookViewId="0">
      <selection activeCell="A118" sqref="A1:XFD1048576"/>
    </sheetView>
  </sheetViews>
  <sheetFormatPr defaultColWidth="9.140625" defaultRowHeight="11.25"/>
  <cols>
    <col min="1" max="1" width="6.7109375" style="76" customWidth="1"/>
    <col min="2" max="2" width="29.140625" style="76" customWidth="1"/>
    <col min="3" max="3" width="10.85546875" style="76" customWidth="1"/>
    <col min="4" max="4" width="11.7109375" style="76" customWidth="1"/>
    <col min="5" max="5" width="11.85546875" style="76" customWidth="1"/>
    <col min="6" max="6" width="12.5703125" style="76" customWidth="1"/>
    <col min="7" max="7" width="14.140625" style="76" customWidth="1"/>
    <col min="8" max="8" width="13.28515625" style="76" customWidth="1"/>
    <col min="9" max="9" width="17.28515625" style="76" customWidth="1"/>
    <col min="10" max="10" width="12.85546875" style="76" customWidth="1"/>
    <col min="11" max="11" width="13.42578125" style="76" bestFit="1" customWidth="1"/>
    <col min="12" max="12" width="10.28515625" style="76" bestFit="1" customWidth="1"/>
    <col min="13" max="13" width="15.28515625" style="76" customWidth="1"/>
    <col min="14" max="14" width="10.28515625" style="76" bestFit="1" customWidth="1"/>
    <col min="15" max="256" width="9.140625" style="76"/>
    <col min="257" max="257" width="6.7109375" style="76" customWidth="1"/>
    <col min="258" max="258" width="29.140625" style="76" customWidth="1"/>
    <col min="259" max="259" width="10.85546875" style="76" customWidth="1"/>
    <col min="260" max="260" width="11.7109375" style="76" customWidth="1"/>
    <col min="261" max="261" width="11.85546875" style="76" customWidth="1"/>
    <col min="262" max="262" width="12.5703125" style="76" customWidth="1"/>
    <col min="263" max="263" width="14.140625" style="76" customWidth="1"/>
    <col min="264" max="264" width="13.28515625" style="76" customWidth="1"/>
    <col min="265" max="265" width="17.28515625" style="76" customWidth="1"/>
    <col min="266" max="266" width="12.85546875" style="76" customWidth="1"/>
    <col min="267" max="267" width="13.42578125" style="76" bestFit="1" customWidth="1"/>
    <col min="268" max="268" width="10.28515625" style="76" bestFit="1" customWidth="1"/>
    <col min="269" max="269" width="15.28515625" style="76" customWidth="1"/>
    <col min="270" max="270" width="10.28515625" style="76" bestFit="1" customWidth="1"/>
    <col min="271" max="512" width="9.140625" style="76"/>
    <col min="513" max="513" width="6.7109375" style="76" customWidth="1"/>
    <col min="514" max="514" width="29.140625" style="76" customWidth="1"/>
    <col min="515" max="515" width="10.85546875" style="76" customWidth="1"/>
    <col min="516" max="516" width="11.7109375" style="76" customWidth="1"/>
    <col min="517" max="517" width="11.85546875" style="76" customWidth="1"/>
    <col min="518" max="518" width="12.5703125" style="76" customWidth="1"/>
    <col min="519" max="519" width="14.140625" style="76" customWidth="1"/>
    <col min="520" max="520" width="13.28515625" style="76" customWidth="1"/>
    <col min="521" max="521" width="17.28515625" style="76" customWidth="1"/>
    <col min="522" max="522" width="12.85546875" style="76" customWidth="1"/>
    <col min="523" max="523" width="13.42578125" style="76" bestFit="1" customWidth="1"/>
    <col min="524" max="524" width="10.28515625" style="76" bestFit="1" customWidth="1"/>
    <col min="525" max="525" width="15.28515625" style="76" customWidth="1"/>
    <col min="526" max="526" width="10.28515625" style="76" bestFit="1" customWidth="1"/>
    <col min="527" max="768" width="9.140625" style="76"/>
    <col min="769" max="769" width="6.7109375" style="76" customWidth="1"/>
    <col min="770" max="770" width="29.140625" style="76" customWidth="1"/>
    <col min="771" max="771" width="10.85546875" style="76" customWidth="1"/>
    <col min="772" max="772" width="11.7109375" style="76" customWidth="1"/>
    <col min="773" max="773" width="11.85546875" style="76" customWidth="1"/>
    <col min="774" max="774" width="12.5703125" style="76" customWidth="1"/>
    <col min="775" max="775" width="14.140625" style="76" customWidth="1"/>
    <col min="776" max="776" width="13.28515625" style="76" customWidth="1"/>
    <col min="777" max="777" width="17.28515625" style="76" customWidth="1"/>
    <col min="778" max="778" width="12.85546875" style="76" customWidth="1"/>
    <col min="779" max="779" width="13.42578125" style="76" bestFit="1" customWidth="1"/>
    <col min="780" max="780" width="10.28515625" style="76" bestFit="1" customWidth="1"/>
    <col min="781" max="781" width="15.28515625" style="76" customWidth="1"/>
    <col min="782" max="782" width="10.28515625" style="76" bestFit="1" customWidth="1"/>
    <col min="783" max="1024" width="9.140625" style="76"/>
    <col min="1025" max="1025" width="6.7109375" style="76" customWidth="1"/>
    <col min="1026" max="1026" width="29.140625" style="76" customWidth="1"/>
    <col min="1027" max="1027" width="10.85546875" style="76" customWidth="1"/>
    <col min="1028" max="1028" width="11.7109375" style="76" customWidth="1"/>
    <col min="1029" max="1029" width="11.85546875" style="76" customWidth="1"/>
    <col min="1030" max="1030" width="12.5703125" style="76" customWidth="1"/>
    <col min="1031" max="1031" width="14.140625" style="76" customWidth="1"/>
    <col min="1032" max="1032" width="13.28515625" style="76" customWidth="1"/>
    <col min="1033" max="1033" width="17.28515625" style="76" customWidth="1"/>
    <col min="1034" max="1034" width="12.85546875" style="76" customWidth="1"/>
    <col min="1035" max="1035" width="13.42578125" style="76" bestFit="1" customWidth="1"/>
    <col min="1036" max="1036" width="10.28515625" style="76" bestFit="1" customWidth="1"/>
    <col min="1037" max="1037" width="15.28515625" style="76" customWidth="1"/>
    <col min="1038" max="1038" width="10.28515625" style="76" bestFit="1" customWidth="1"/>
    <col min="1039" max="1280" width="9.140625" style="76"/>
    <col min="1281" max="1281" width="6.7109375" style="76" customWidth="1"/>
    <col min="1282" max="1282" width="29.140625" style="76" customWidth="1"/>
    <col min="1283" max="1283" width="10.85546875" style="76" customWidth="1"/>
    <col min="1284" max="1284" width="11.7109375" style="76" customWidth="1"/>
    <col min="1285" max="1285" width="11.85546875" style="76" customWidth="1"/>
    <col min="1286" max="1286" width="12.5703125" style="76" customWidth="1"/>
    <col min="1287" max="1287" width="14.140625" style="76" customWidth="1"/>
    <col min="1288" max="1288" width="13.28515625" style="76" customWidth="1"/>
    <col min="1289" max="1289" width="17.28515625" style="76" customWidth="1"/>
    <col min="1290" max="1290" width="12.85546875" style="76" customWidth="1"/>
    <col min="1291" max="1291" width="13.42578125" style="76" bestFit="1" customWidth="1"/>
    <col min="1292" max="1292" width="10.28515625" style="76" bestFit="1" customWidth="1"/>
    <col min="1293" max="1293" width="15.28515625" style="76" customWidth="1"/>
    <col min="1294" max="1294" width="10.28515625" style="76" bestFit="1" customWidth="1"/>
    <col min="1295" max="1536" width="9.140625" style="76"/>
    <col min="1537" max="1537" width="6.7109375" style="76" customWidth="1"/>
    <col min="1538" max="1538" width="29.140625" style="76" customWidth="1"/>
    <col min="1539" max="1539" width="10.85546875" style="76" customWidth="1"/>
    <col min="1540" max="1540" width="11.7109375" style="76" customWidth="1"/>
    <col min="1541" max="1541" width="11.85546875" style="76" customWidth="1"/>
    <col min="1542" max="1542" width="12.5703125" style="76" customWidth="1"/>
    <col min="1543" max="1543" width="14.140625" style="76" customWidth="1"/>
    <col min="1544" max="1544" width="13.28515625" style="76" customWidth="1"/>
    <col min="1545" max="1545" width="17.28515625" style="76" customWidth="1"/>
    <col min="1546" max="1546" width="12.85546875" style="76" customWidth="1"/>
    <col min="1547" max="1547" width="13.42578125" style="76" bestFit="1" customWidth="1"/>
    <col min="1548" max="1548" width="10.28515625" style="76" bestFit="1" customWidth="1"/>
    <col min="1549" max="1549" width="15.28515625" style="76" customWidth="1"/>
    <col min="1550" max="1550" width="10.28515625" style="76" bestFit="1" customWidth="1"/>
    <col min="1551" max="1792" width="9.140625" style="76"/>
    <col min="1793" max="1793" width="6.7109375" style="76" customWidth="1"/>
    <col min="1794" max="1794" width="29.140625" style="76" customWidth="1"/>
    <col min="1795" max="1795" width="10.85546875" style="76" customWidth="1"/>
    <col min="1796" max="1796" width="11.7109375" style="76" customWidth="1"/>
    <col min="1797" max="1797" width="11.85546875" style="76" customWidth="1"/>
    <col min="1798" max="1798" width="12.5703125" style="76" customWidth="1"/>
    <col min="1799" max="1799" width="14.140625" style="76" customWidth="1"/>
    <col min="1800" max="1800" width="13.28515625" style="76" customWidth="1"/>
    <col min="1801" max="1801" width="17.28515625" style="76" customWidth="1"/>
    <col min="1802" max="1802" width="12.85546875" style="76" customWidth="1"/>
    <col min="1803" max="1803" width="13.42578125" style="76" bestFit="1" customWidth="1"/>
    <col min="1804" max="1804" width="10.28515625" style="76" bestFit="1" customWidth="1"/>
    <col min="1805" max="1805" width="15.28515625" style="76" customWidth="1"/>
    <col min="1806" max="1806" width="10.28515625" style="76" bestFit="1" customWidth="1"/>
    <col min="1807" max="2048" width="9.140625" style="76"/>
    <col min="2049" max="2049" width="6.7109375" style="76" customWidth="1"/>
    <col min="2050" max="2050" width="29.140625" style="76" customWidth="1"/>
    <col min="2051" max="2051" width="10.85546875" style="76" customWidth="1"/>
    <col min="2052" max="2052" width="11.7109375" style="76" customWidth="1"/>
    <col min="2053" max="2053" width="11.85546875" style="76" customWidth="1"/>
    <col min="2054" max="2054" width="12.5703125" style="76" customWidth="1"/>
    <col min="2055" max="2055" width="14.140625" style="76" customWidth="1"/>
    <col min="2056" max="2056" width="13.28515625" style="76" customWidth="1"/>
    <col min="2057" max="2057" width="17.28515625" style="76" customWidth="1"/>
    <col min="2058" max="2058" width="12.85546875" style="76" customWidth="1"/>
    <col min="2059" max="2059" width="13.42578125" style="76" bestFit="1" customWidth="1"/>
    <col min="2060" max="2060" width="10.28515625" style="76" bestFit="1" customWidth="1"/>
    <col min="2061" max="2061" width="15.28515625" style="76" customWidth="1"/>
    <col min="2062" max="2062" width="10.28515625" style="76" bestFit="1" customWidth="1"/>
    <col min="2063" max="2304" width="9.140625" style="76"/>
    <col min="2305" max="2305" width="6.7109375" style="76" customWidth="1"/>
    <col min="2306" max="2306" width="29.140625" style="76" customWidth="1"/>
    <col min="2307" max="2307" width="10.85546875" style="76" customWidth="1"/>
    <col min="2308" max="2308" width="11.7109375" style="76" customWidth="1"/>
    <col min="2309" max="2309" width="11.85546875" style="76" customWidth="1"/>
    <col min="2310" max="2310" width="12.5703125" style="76" customWidth="1"/>
    <col min="2311" max="2311" width="14.140625" style="76" customWidth="1"/>
    <col min="2312" max="2312" width="13.28515625" style="76" customWidth="1"/>
    <col min="2313" max="2313" width="17.28515625" style="76" customWidth="1"/>
    <col min="2314" max="2314" width="12.85546875" style="76" customWidth="1"/>
    <col min="2315" max="2315" width="13.42578125" style="76" bestFit="1" customWidth="1"/>
    <col min="2316" max="2316" width="10.28515625" style="76" bestFit="1" customWidth="1"/>
    <col min="2317" max="2317" width="15.28515625" style="76" customWidth="1"/>
    <col min="2318" max="2318" width="10.28515625" style="76" bestFit="1" customWidth="1"/>
    <col min="2319" max="2560" width="9.140625" style="76"/>
    <col min="2561" max="2561" width="6.7109375" style="76" customWidth="1"/>
    <col min="2562" max="2562" width="29.140625" style="76" customWidth="1"/>
    <col min="2563" max="2563" width="10.85546875" style="76" customWidth="1"/>
    <col min="2564" max="2564" width="11.7109375" style="76" customWidth="1"/>
    <col min="2565" max="2565" width="11.85546875" style="76" customWidth="1"/>
    <col min="2566" max="2566" width="12.5703125" style="76" customWidth="1"/>
    <col min="2567" max="2567" width="14.140625" style="76" customWidth="1"/>
    <col min="2568" max="2568" width="13.28515625" style="76" customWidth="1"/>
    <col min="2569" max="2569" width="17.28515625" style="76" customWidth="1"/>
    <col min="2570" max="2570" width="12.85546875" style="76" customWidth="1"/>
    <col min="2571" max="2571" width="13.42578125" style="76" bestFit="1" customWidth="1"/>
    <col min="2572" max="2572" width="10.28515625" style="76" bestFit="1" customWidth="1"/>
    <col min="2573" max="2573" width="15.28515625" style="76" customWidth="1"/>
    <col min="2574" max="2574" width="10.28515625" style="76" bestFit="1" customWidth="1"/>
    <col min="2575" max="2816" width="9.140625" style="76"/>
    <col min="2817" max="2817" width="6.7109375" style="76" customWidth="1"/>
    <col min="2818" max="2818" width="29.140625" style="76" customWidth="1"/>
    <col min="2819" max="2819" width="10.85546875" style="76" customWidth="1"/>
    <col min="2820" max="2820" width="11.7109375" style="76" customWidth="1"/>
    <col min="2821" max="2821" width="11.85546875" style="76" customWidth="1"/>
    <col min="2822" max="2822" width="12.5703125" style="76" customWidth="1"/>
    <col min="2823" max="2823" width="14.140625" style="76" customWidth="1"/>
    <col min="2824" max="2824" width="13.28515625" style="76" customWidth="1"/>
    <col min="2825" max="2825" width="17.28515625" style="76" customWidth="1"/>
    <col min="2826" max="2826" width="12.85546875" style="76" customWidth="1"/>
    <col min="2827" max="2827" width="13.42578125" style="76" bestFit="1" customWidth="1"/>
    <col min="2828" max="2828" width="10.28515625" style="76" bestFit="1" customWidth="1"/>
    <col min="2829" max="2829" width="15.28515625" style="76" customWidth="1"/>
    <col min="2830" max="2830" width="10.28515625" style="76" bestFit="1" customWidth="1"/>
    <col min="2831" max="3072" width="9.140625" style="76"/>
    <col min="3073" max="3073" width="6.7109375" style="76" customWidth="1"/>
    <col min="3074" max="3074" width="29.140625" style="76" customWidth="1"/>
    <col min="3075" max="3075" width="10.85546875" style="76" customWidth="1"/>
    <col min="3076" max="3076" width="11.7109375" style="76" customWidth="1"/>
    <col min="3077" max="3077" width="11.85546875" style="76" customWidth="1"/>
    <col min="3078" max="3078" width="12.5703125" style="76" customWidth="1"/>
    <col min="3079" max="3079" width="14.140625" style="76" customWidth="1"/>
    <col min="3080" max="3080" width="13.28515625" style="76" customWidth="1"/>
    <col min="3081" max="3081" width="17.28515625" style="76" customWidth="1"/>
    <col min="3082" max="3082" width="12.85546875" style="76" customWidth="1"/>
    <col min="3083" max="3083" width="13.42578125" style="76" bestFit="1" customWidth="1"/>
    <col min="3084" max="3084" width="10.28515625" style="76" bestFit="1" customWidth="1"/>
    <col min="3085" max="3085" width="15.28515625" style="76" customWidth="1"/>
    <col min="3086" max="3086" width="10.28515625" style="76" bestFit="1" customWidth="1"/>
    <col min="3087" max="3328" width="9.140625" style="76"/>
    <col min="3329" max="3329" width="6.7109375" style="76" customWidth="1"/>
    <col min="3330" max="3330" width="29.140625" style="76" customWidth="1"/>
    <col min="3331" max="3331" width="10.85546875" style="76" customWidth="1"/>
    <col min="3332" max="3332" width="11.7109375" style="76" customWidth="1"/>
    <col min="3333" max="3333" width="11.85546875" style="76" customWidth="1"/>
    <col min="3334" max="3334" width="12.5703125" style="76" customWidth="1"/>
    <col min="3335" max="3335" width="14.140625" style="76" customWidth="1"/>
    <col min="3336" max="3336" width="13.28515625" style="76" customWidth="1"/>
    <col min="3337" max="3337" width="17.28515625" style="76" customWidth="1"/>
    <col min="3338" max="3338" width="12.85546875" style="76" customWidth="1"/>
    <col min="3339" max="3339" width="13.42578125" style="76" bestFit="1" customWidth="1"/>
    <col min="3340" max="3340" width="10.28515625" style="76" bestFit="1" customWidth="1"/>
    <col min="3341" max="3341" width="15.28515625" style="76" customWidth="1"/>
    <col min="3342" max="3342" width="10.28515625" style="76" bestFit="1" customWidth="1"/>
    <col min="3343" max="3584" width="9.140625" style="76"/>
    <col min="3585" max="3585" width="6.7109375" style="76" customWidth="1"/>
    <col min="3586" max="3586" width="29.140625" style="76" customWidth="1"/>
    <col min="3587" max="3587" width="10.85546875" style="76" customWidth="1"/>
    <col min="3588" max="3588" width="11.7109375" style="76" customWidth="1"/>
    <col min="3589" max="3589" width="11.85546875" style="76" customWidth="1"/>
    <col min="3590" max="3590" width="12.5703125" style="76" customWidth="1"/>
    <col min="3591" max="3591" width="14.140625" style="76" customWidth="1"/>
    <col min="3592" max="3592" width="13.28515625" style="76" customWidth="1"/>
    <col min="3593" max="3593" width="17.28515625" style="76" customWidth="1"/>
    <col min="3594" max="3594" width="12.85546875" style="76" customWidth="1"/>
    <col min="3595" max="3595" width="13.42578125" style="76" bestFit="1" customWidth="1"/>
    <col min="3596" max="3596" width="10.28515625" style="76" bestFit="1" customWidth="1"/>
    <col min="3597" max="3597" width="15.28515625" style="76" customWidth="1"/>
    <col min="3598" max="3598" width="10.28515625" style="76" bestFit="1" customWidth="1"/>
    <col min="3599" max="3840" width="9.140625" style="76"/>
    <col min="3841" max="3841" width="6.7109375" style="76" customWidth="1"/>
    <col min="3842" max="3842" width="29.140625" style="76" customWidth="1"/>
    <col min="3843" max="3843" width="10.85546875" style="76" customWidth="1"/>
    <col min="3844" max="3844" width="11.7109375" style="76" customWidth="1"/>
    <col min="3845" max="3845" width="11.85546875" style="76" customWidth="1"/>
    <col min="3846" max="3846" width="12.5703125" style="76" customWidth="1"/>
    <col min="3847" max="3847" width="14.140625" style="76" customWidth="1"/>
    <col min="3848" max="3848" width="13.28515625" style="76" customWidth="1"/>
    <col min="3849" max="3849" width="17.28515625" style="76" customWidth="1"/>
    <col min="3850" max="3850" width="12.85546875" style="76" customWidth="1"/>
    <col min="3851" max="3851" width="13.42578125" style="76" bestFit="1" customWidth="1"/>
    <col min="3852" max="3852" width="10.28515625" style="76" bestFit="1" customWidth="1"/>
    <col min="3853" max="3853" width="15.28515625" style="76" customWidth="1"/>
    <col min="3854" max="3854" width="10.28515625" style="76" bestFit="1" customWidth="1"/>
    <col min="3855" max="4096" width="9.140625" style="76"/>
    <col min="4097" max="4097" width="6.7109375" style="76" customWidth="1"/>
    <col min="4098" max="4098" width="29.140625" style="76" customWidth="1"/>
    <col min="4099" max="4099" width="10.85546875" style="76" customWidth="1"/>
    <col min="4100" max="4100" width="11.7109375" style="76" customWidth="1"/>
    <col min="4101" max="4101" width="11.85546875" style="76" customWidth="1"/>
    <col min="4102" max="4102" width="12.5703125" style="76" customWidth="1"/>
    <col min="4103" max="4103" width="14.140625" style="76" customWidth="1"/>
    <col min="4104" max="4104" width="13.28515625" style="76" customWidth="1"/>
    <col min="4105" max="4105" width="17.28515625" style="76" customWidth="1"/>
    <col min="4106" max="4106" width="12.85546875" style="76" customWidth="1"/>
    <col min="4107" max="4107" width="13.42578125" style="76" bestFit="1" customWidth="1"/>
    <col min="4108" max="4108" width="10.28515625" style="76" bestFit="1" customWidth="1"/>
    <col min="4109" max="4109" width="15.28515625" style="76" customWidth="1"/>
    <col min="4110" max="4110" width="10.28515625" style="76" bestFit="1" customWidth="1"/>
    <col min="4111" max="4352" width="9.140625" style="76"/>
    <col min="4353" max="4353" width="6.7109375" style="76" customWidth="1"/>
    <col min="4354" max="4354" width="29.140625" style="76" customWidth="1"/>
    <col min="4355" max="4355" width="10.85546875" style="76" customWidth="1"/>
    <col min="4356" max="4356" width="11.7109375" style="76" customWidth="1"/>
    <col min="4357" max="4357" width="11.85546875" style="76" customWidth="1"/>
    <col min="4358" max="4358" width="12.5703125" style="76" customWidth="1"/>
    <col min="4359" max="4359" width="14.140625" style="76" customWidth="1"/>
    <col min="4360" max="4360" width="13.28515625" style="76" customWidth="1"/>
    <col min="4361" max="4361" width="17.28515625" style="76" customWidth="1"/>
    <col min="4362" max="4362" width="12.85546875" style="76" customWidth="1"/>
    <col min="4363" max="4363" width="13.42578125" style="76" bestFit="1" customWidth="1"/>
    <col min="4364" max="4364" width="10.28515625" style="76" bestFit="1" customWidth="1"/>
    <col min="4365" max="4365" width="15.28515625" style="76" customWidth="1"/>
    <col min="4366" max="4366" width="10.28515625" style="76" bestFit="1" customWidth="1"/>
    <col min="4367" max="4608" width="9.140625" style="76"/>
    <col min="4609" max="4609" width="6.7109375" style="76" customWidth="1"/>
    <col min="4610" max="4610" width="29.140625" style="76" customWidth="1"/>
    <col min="4611" max="4611" width="10.85546875" style="76" customWidth="1"/>
    <col min="4612" max="4612" width="11.7109375" style="76" customWidth="1"/>
    <col min="4613" max="4613" width="11.85546875" style="76" customWidth="1"/>
    <col min="4614" max="4614" width="12.5703125" style="76" customWidth="1"/>
    <col min="4615" max="4615" width="14.140625" style="76" customWidth="1"/>
    <col min="4616" max="4616" width="13.28515625" style="76" customWidth="1"/>
    <col min="4617" max="4617" width="17.28515625" style="76" customWidth="1"/>
    <col min="4618" max="4618" width="12.85546875" style="76" customWidth="1"/>
    <col min="4619" max="4619" width="13.42578125" style="76" bestFit="1" customWidth="1"/>
    <col min="4620" max="4620" width="10.28515625" style="76" bestFit="1" customWidth="1"/>
    <col min="4621" max="4621" width="15.28515625" style="76" customWidth="1"/>
    <col min="4622" max="4622" width="10.28515625" style="76" bestFit="1" customWidth="1"/>
    <col min="4623" max="4864" width="9.140625" style="76"/>
    <col min="4865" max="4865" width="6.7109375" style="76" customWidth="1"/>
    <col min="4866" max="4866" width="29.140625" style="76" customWidth="1"/>
    <col min="4867" max="4867" width="10.85546875" style="76" customWidth="1"/>
    <col min="4868" max="4868" width="11.7109375" style="76" customWidth="1"/>
    <col min="4869" max="4869" width="11.85546875" style="76" customWidth="1"/>
    <col min="4870" max="4870" width="12.5703125" style="76" customWidth="1"/>
    <col min="4871" max="4871" width="14.140625" style="76" customWidth="1"/>
    <col min="4872" max="4872" width="13.28515625" style="76" customWidth="1"/>
    <col min="4873" max="4873" width="17.28515625" style="76" customWidth="1"/>
    <col min="4874" max="4874" width="12.85546875" style="76" customWidth="1"/>
    <col min="4875" max="4875" width="13.42578125" style="76" bestFit="1" customWidth="1"/>
    <col min="4876" max="4876" width="10.28515625" style="76" bestFit="1" customWidth="1"/>
    <col min="4877" max="4877" width="15.28515625" style="76" customWidth="1"/>
    <col min="4878" max="4878" width="10.28515625" style="76" bestFit="1" customWidth="1"/>
    <col min="4879" max="5120" width="9.140625" style="76"/>
    <col min="5121" max="5121" width="6.7109375" style="76" customWidth="1"/>
    <col min="5122" max="5122" width="29.140625" style="76" customWidth="1"/>
    <col min="5123" max="5123" width="10.85546875" style="76" customWidth="1"/>
    <col min="5124" max="5124" width="11.7109375" style="76" customWidth="1"/>
    <col min="5125" max="5125" width="11.85546875" style="76" customWidth="1"/>
    <col min="5126" max="5126" width="12.5703125" style="76" customWidth="1"/>
    <col min="5127" max="5127" width="14.140625" style="76" customWidth="1"/>
    <col min="5128" max="5128" width="13.28515625" style="76" customWidth="1"/>
    <col min="5129" max="5129" width="17.28515625" style="76" customWidth="1"/>
    <col min="5130" max="5130" width="12.85546875" style="76" customWidth="1"/>
    <col min="5131" max="5131" width="13.42578125" style="76" bestFit="1" customWidth="1"/>
    <col min="5132" max="5132" width="10.28515625" style="76" bestFit="1" customWidth="1"/>
    <col min="5133" max="5133" width="15.28515625" style="76" customWidth="1"/>
    <col min="5134" max="5134" width="10.28515625" style="76" bestFit="1" customWidth="1"/>
    <col min="5135" max="5376" width="9.140625" style="76"/>
    <col min="5377" max="5377" width="6.7109375" style="76" customWidth="1"/>
    <col min="5378" max="5378" width="29.140625" style="76" customWidth="1"/>
    <col min="5379" max="5379" width="10.85546875" style="76" customWidth="1"/>
    <col min="5380" max="5380" width="11.7109375" style="76" customWidth="1"/>
    <col min="5381" max="5381" width="11.85546875" style="76" customWidth="1"/>
    <col min="5382" max="5382" width="12.5703125" style="76" customWidth="1"/>
    <col min="5383" max="5383" width="14.140625" style="76" customWidth="1"/>
    <col min="5384" max="5384" width="13.28515625" style="76" customWidth="1"/>
    <col min="5385" max="5385" width="17.28515625" style="76" customWidth="1"/>
    <col min="5386" max="5386" width="12.85546875" style="76" customWidth="1"/>
    <col min="5387" max="5387" width="13.42578125" style="76" bestFit="1" customWidth="1"/>
    <col min="5388" max="5388" width="10.28515625" style="76" bestFit="1" customWidth="1"/>
    <col min="5389" max="5389" width="15.28515625" style="76" customWidth="1"/>
    <col min="5390" max="5390" width="10.28515625" style="76" bestFit="1" customWidth="1"/>
    <col min="5391" max="5632" width="9.140625" style="76"/>
    <col min="5633" max="5633" width="6.7109375" style="76" customWidth="1"/>
    <col min="5634" max="5634" width="29.140625" style="76" customWidth="1"/>
    <col min="5635" max="5635" width="10.85546875" style="76" customWidth="1"/>
    <col min="5636" max="5636" width="11.7109375" style="76" customWidth="1"/>
    <col min="5637" max="5637" width="11.85546875" style="76" customWidth="1"/>
    <col min="5638" max="5638" width="12.5703125" style="76" customWidth="1"/>
    <col min="5639" max="5639" width="14.140625" style="76" customWidth="1"/>
    <col min="5640" max="5640" width="13.28515625" style="76" customWidth="1"/>
    <col min="5641" max="5641" width="17.28515625" style="76" customWidth="1"/>
    <col min="5642" max="5642" width="12.85546875" style="76" customWidth="1"/>
    <col min="5643" max="5643" width="13.42578125" style="76" bestFit="1" customWidth="1"/>
    <col min="5644" max="5644" width="10.28515625" style="76" bestFit="1" customWidth="1"/>
    <col min="5645" max="5645" width="15.28515625" style="76" customWidth="1"/>
    <col min="5646" max="5646" width="10.28515625" style="76" bestFit="1" customWidth="1"/>
    <col min="5647" max="5888" width="9.140625" style="76"/>
    <col min="5889" max="5889" width="6.7109375" style="76" customWidth="1"/>
    <col min="5890" max="5890" width="29.140625" style="76" customWidth="1"/>
    <col min="5891" max="5891" width="10.85546875" style="76" customWidth="1"/>
    <col min="5892" max="5892" width="11.7109375" style="76" customWidth="1"/>
    <col min="5893" max="5893" width="11.85546875" style="76" customWidth="1"/>
    <col min="5894" max="5894" width="12.5703125" style="76" customWidth="1"/>
    <col min="5895" max="5895" width="14.140625" style="76" customWidth="1"/>
    <col min="5896" max="5896" width="13.28515625" style="76" customWidth="1"/>
    <col min="5897" max="5897" width="17.28515625" style="76" customWidth="1"/>
    <col min="5898" max="5898" width="12.85546875" style="76" customWidth="1"/>
    <col min="5899" max="5899" width="13.42578125" style="76" bestFit="1" customWidth="1"/>
    <col min="5900" max="5900" width="10.28515625" style="76" bestFit="1" customWidth="1"/>
    <col min="5901" max="5901" width="15.28515625" style="76" customWidth="1"/>
    <col min="5902" max="5902" width="10.28515625" style="76" bestFit="1" customWidth="1"/>
    <col min="5903" max="6144" width="9.140625" style="76"/>
    <col min="6145" max="6145" width="6.7109375" style="76" customWidth="1"/>
    <col min="6146" max="6146" width="29.140625" style="76" customWidth="1"/>
    <col min="6147" max="6147" width="10.85546875" style="76" customWidth="1"/>
    <col min="6148" max="6148" width="11.7109375" style="76" customWidth="1"/>
    <col min="6149" max="6149" width="11.85546875" style="76" customWidth="1"/>
    <col min="6150" max="6150" width="12.5703125" style="76" customWidth="1"/>
    <col min="6151" max="6151" width="14.140625" style="76" customWidth="1"/>
    <col min="6152" max="6152" width="13.28515625" style="76" customWidth="1"/>
    <col min="6153" max="6153" width="17.28515625" style="76" customWidth="1"/>
    <col min="6154" max="6154" width="12.85546875" style="76" customWidth="1"/>
    <col min="6155" max="6155" width="13.42578125" style="76" bestFit="1" customWidth="1"/>
    <col min="6156" max="6156" width="10.28515625" style="76" bestFit="1" customWidth="1"/>
    <col min="6157" max="6157" width="15.28515625" style="76" customWidth="1"/>
    <col min="6158" max="6158" width="10.28515625" style="76" bestFit="1" customWidth="1"/>
    <col min="6159" max="6400" width="9.140625" style="76"/>
    <col min="6401" max="6401" width="6.7109375" style="76" customWidth="1"/>
    <col min="6402" max="6402" width="29.140625" style="76" customWidth="1"/>
    <col min="6403" max="6403" width="10.85546875" style="76" customWidth="1"/>
    <col min="6404" max="6404" width="11.7109375" style="76" customWidth="1"/>
    <col min="6405" max="6405" width="11.85546875" style="76" customWidth="1"/>
    <col min="6406" max="6406" width="12.5703125" style="76" customWidth="1"/>
    <col min="6407" max="6407" width="14.140625" style="76" customWidth="1"/>
    <col min="6408" max="6408" width="13.28515625" style="76" customWidth="1"/>
    <col min="6409" max="6409" width="17.28515625" style="76" customWidth="1"/>
    <col min="6410" max="6410" width="12.85546875" style="76" customWidth="1"/>
    <col min="6411" max="6411" width="13.42578125" style="76" bestFit="1" customWidth="1"/>
    <col min="6412" max="6412" width="10.28515625" style="76" bestFit="1" customWidth="1"/>
    <col min="6413" max="6413" width="15.28515625" style="76" customWidth="1"/>
    <col min="6414" max="6414" width="10.28515625" style="76" bestFit="1" customWidth="1"/>
    <col min="6415" max="6656" width="9.140625" style="76"/>
    <col min="6657" max="6657" width="6.7109375" style="76" customWidth="1"/>
    <col min="6658" max="6658" width="29.140625" style="76" customWidth="1"/>
    <col min="6659" max="6659" width="10.85546875" style="76" customWidth="1"/>
    <col min="6660" max="6660" width="11.7109375" style="76" customWidth="1"/>
    <col min="6661" max="6661" width="11.85546875" style="76" customWidth="1"/>
    <col min="6662" max="6662" width="12.5703125" style="76" customWidth="1"/>
    <col min="6663" max="6663" width="14.140625" style="76" customWidth="1"/>
    <col min="6664" max="6664" width="13.28515625" style="76" customWidth="1"/>
    <col min="6665" max="6665" width="17.28515625" style="76" customWidth="1"/>
    <col min="6666" max="6666" width="12.85546875" style="76" customWidth="1"/>
    <col min="6667" max="6667" width="13.42578125" style="76" bestFit="1" customWidth="1"/>
    <col min="6668" max="6668" width="10.28515625" style="76" bestFit="1" customWidth="1"/>
    <col min="6669" max="6669" width="15.28515625" style="76" customWidth="1"/>
    <col min="6670" max="6670" width="10.28515625" style="76" bestFit="1" customWidth="1"/>
    <col min="6671" max="6912" width="9.140625" style="76"/>
    <col min="6913" max="6913" width="6.7109375" style="76" customWidth="1"/>
    <col min="6914" max="6914" width="29.140625" style="76" customWidth="1"/>
    <col min="6915" max="6915" width="10.85546875" style="76" customWidth="1"/>
    <col min="6916" max="6916" width="11.7109375" style="76" customWidth="1"/>
    <col min="6917" max="6917" width="11.85546875" style="76" customWidth="1"/>
    <col min="6918" max="6918" width="12.5703125" style="76" customWidth="1"/>
    <col min="6919" max="6919" width="14.140625" style="76" customWidth="1"/>
    <col min="6920" max="6920" width="13.28515625" style="76" customWidth="1"/>
    <col min="6921" max="6921" width="17.28515625" style="76" customWidth="1"/>
    <col min="6922" max="6922" width="12.85546875" style="76" customWidth="1"/>
    <col min="6923" max="6923" width="13.42578125" style="76" bestFit="1" customWidth="1"/>
    <col min="6924" max="6924" width="10.28515625" style="76" bestFit="1" customWidth="1"/>
    <col min="6925" max="6925" width="15.28515625" style="76" customWidth="1"/>
    <col min="6926" max="6926" width="10.28515625" style="76" bestFit="1" customWidth="1"/>
    <col min="6927" max="7168" width="9.140625" style="76"/>
    <col min="7169" max="7169" width="6.7109375" style="76" customWidth="1"/>
    <col min="7170" max="7170" width="29.140625" style="76" customWidth="1"/>
    <col min="7171" max="7171" width="10.85546875" style="76" customWidth="1"/>
    <col min="7172" max="7172" width="11.7109375" style="76" customWidth="1"/>
    <col min="7173" max="7173" width="11.85546875" style="76" customWidth="1"/>
    <col min="7174" max="7174" width="12.5703125" style="76" customWidth="1"/>
    <col min="7175" max="7175" width="14.140625" style="76" customWidth="1"/>
    <col min="7176" max="7176" width="13.28515625" style="76" customWidth="1"/>
    <col min="7177" max="7177" width="17.28515625" style="76" customWidth="1"/>
    <col min="7178" max="7178" width="12.85546875" style="76" customWidth="1"/>
    <col min="7179" max="7179" width="13.42578125" style="76" bestFit="1" customWidth="1"/>
    <col min="7180" max="7180" width="10.28515625" style="76" bestFit="1" customWidth="1"/>
    <col min="7181" max="7181" width="15.28515625" style="76" customWidth="1"/>
    <col min="7182" max="7182" width="10.28515625" style="76" bestFit="1" customWidth="1"/>
    <col min="7183" max="7424" width="9.140625" style="76"/>
    <col min="7425" max="7425" width="6.7109375" style="76" customWidth="1"/>
    <col min="7426" max="7426" width="29.140625" style="76" customWidth="1"/>
    <col min="7427" max="7427" width="10.85546875" style="76" customWidth="1"/>
    <col min="7428" max="7428" width="11.7109375" style="76" customWidth="1"/>
    <col min="7429" max="7429" width="11.85546875" style="76" customWidth="1"/>
    <col min="7430" max="7430" width="12.5703125" style="76" customWidth="1"/>
    <col min="7431" max="7431" width="14.140625" style="76" customWidth="1"/>
    <col min="7432" max="7432" width="13.28515625" style="76" customWidth="1"/>
    <col min="7433" max="7433" width="17.28515625" style="76" customWidth="1"/>
    <col min="7434" max="7434" width="12.85546875" style="76" customWidth="1"/>
    <col min="7435" max="7435" width="13.42578125" style="76" bestFit="1" customWidth="1"/>
    <col min="7436" max="7436" width="10.28515625" style="76" bestFit="1" customWidth="1"/>
    <col min="7437" max="7437" width="15.28515625" style="76" customWidth="1"/>
    <col min="7438" max="7438" width="10.28515625" style="76" bestFit="1" customWidth="1"/>
    <col min="7439" max="7680" width="9.140625" style="76"/>
    <col min="7681" max="7681" width="6.7109375" style="76" customWidth="1"/>
    <col min="7682" max="7682" width="29.140625" style="76" customWidth="1"/>
    <col min="7683" max="7683" width="10.85546875" style="76" customWidth="1"/>
    <col min="7684" max="7684" width="11.7109375" style="76" customWidth="1"/>
    <col min="7685" max="7685" width="11.85546875" style="76" customWidth="1"/>
    <col min="7686" max="7686" width="12.5703125" style="76" customWidth="1"/>
    <col min="7687" max="7687" width="14.140625" style="76" customWidth="1"/>
    <col min="7688" max="7688" width="13.28515625" style="76" customWidth="1"/>
    <col min="7689" max="7689" width="17.28515625" style="76" customWidth="1"/>
    <col min="7690" max="7690" width="12.85546875" style="76" customWidth="1"/>
    <col min="7691" max="7691" width="13.42578125" style="76" bestFit="1" customWidth="1"/>
    <col min="7692" max="7692" width="10.28515625" style="76" bestFit="1" customWidth="1"/>
    <col min="7693" max="7693" width="15.28515625" style="76" customWidth="1"/>
    <col min="7694" max="7694" width="10.28515625" style="76" bestFit="1" customWidth="1"/>
    <col min="7695" max="7936" width="9.140625" style="76"/>
    <col min="7937" max="7937" width="6.7109375" style="76" customWidth="1"/>
    <col min="7938" max="7938" width="29.140625" style="76" customWidth="1"/>
    <col min="7939" max="7939" width="10.85546875" style="76" customWidth="1"/>
    <col min="7940" max="7940" width="11.7109375" style="76" customWidth="1"/>
    <col min="7941" max="7941" width="11.85546875" style="76" customWidth="1"/>
    <col min="7942" max="7942" width="12.5703125" style="76" customWidth="1"/>
    <col min="7943" max="7943" width="14.140625" style="76" customWidth="1"/>
    <col min="7944" max="7944" width="13.28515625" style="76" customWidth="1"/>
    <col min="7945" max="7945" width="17.28515625" style="76" customWidth="1"/>
    <col min="7946" max="7946" width="12.85546875" style="76" customWidth="1"/>
    <col min="7947" max="7947" width="13.42578125" style="76" bestFit="1" customWidth="1"/>
    <col min="7948" max="7948" width="10.28515625" style="76" bestFit="1" customWidth="1"/>
    <col min="7949" max="7949" width="15.28515625" style="76" customWidth="1"/>
    <col min="7950" max="7950" width="10.28515625" style="76" bestFit="1" customWidth="1"/>
    <col min="7951" max="8192" width="9.140625" style="76"/>
    <col min="8193" max="8193" width="6.7109375" style="76" customWidth="1"/>
    <col min="8194" max="8194" width="29.140625" style="76" customWidth="1"/>
    <col min="8195" max="8195" width="10.85546875" style="76" customWidth="1"/>
    <col min="8196" max="8196" width="11.7109375" style="76" customWidth="1"/>
    <col min="8197" max="8197" width="11.85546875" style="76" customWidth="1"/>
    <col min="8198" max="8198" width="12.5703125" style="76" customWidth="1"/>
    <col min="8199" max="8199" width="14.140625" style="76" customWidth="1"/>
    <col min="8200" max="8200" width="13.28515625" style="76" customWidth="1"/>
    <col min="8201" max="8201" width="17.28515625" style="76" customWidth="1"/>
    <col min="8202" max="8202" width="12.85546875" style="76" customWidth="1"/>
    <col min="8203" max="8203" width="13.42578125" style="76" bestFit="1" customWidth="1"/>
    <col min="8204" max="8204" width="10.28515625" style="76" bestFit="1" customWidth="1"/>
    <col min="8205" max="8205" width="15.28515625" style="76" customWidth="1"/>
    <col min="8206" max="8206" width="10.28515625" style="76" bestFit="1" customWidth="1"/>
    <col min="8207" max="8448" width="9.140625" style="76"/>
    <col min="8449" max="8449" width="6.7109375" style="76" customWidth="1"/>
    <col min="8450" max="8450" width="29.140625" style="76" customWidth="1"/>
    <col min="8451" max="8451" width="10.85546875" style="76" customWidth="1"/>
    <col min="8452" max="8452" width="11.7109375" style="76" customWidth="1"/>
    <col min="8453" max="8453" width="11.85546875" style="76" customWidth="1"/>
    <col min="8454" max="8454" width="12.5703125" style="76" customWidth="1"/>
    <col min="8455" max="8455" width="14.140625" style="76" customWidth="1"/>
    <col min="8456" max="8456" width="13.28515625" style="76" customWidth="1"/>
    <col min="8457" max="8457" width="17.28515625" style="76" customWidth="1"/>
    <col min="8458" max="8458" width="12.85546875" style="76" customWidth="1"/>
    <col min="8459" max="8459" width="13.42578125" style="76" bestFit="1" customWidth="1"/>
    <col min="8460" max="8460" width="10.28515625" style="76" bestFit="1" customWidth="1"/>
    <col min="8461" max="8461" width="15.28515625" style="76" customWidth="1"/>
    <col min="8462" max="8462" width="10.28515625" style="76" bestFit="1" customWidth="1"/>
    <col min="8463" max="8704" width="9.140625" style="76"/>
    <col min="8705" max="8705" width="6.7109375" style="76" customWidth="1"/>
    <col min="8706" max="8706" width="29.140625" style="76" customWidth="1"/>
    <col min="8707" max="8707" width="10.85546875" style="76" customWidth="1"/>
    <col min="8708" max="8708" width="11.7109375" style="76" customWidth="1"/>
    <col min="8709" max="8709" width="11.85546875" style="76" customWidth="1"/>
    <col min="8710" max="8710" width="12.5703125" style="76" customWidth="1"/>
    <col min="8711" max="8711" width="14.140625" style="76" customWidth="1"/>
    <col min="8712" max="8712" width="13.28515625" style="76" customWidth="1"/>
    <col min="8713" max="8713" width="17.28515625" style="76" customWidth="1"/>
    <col min="8714" max="8714" width="12.85546875" style="76" customWidth="1"/>
    <col min="8715" max="8715" width="13.42578125" style="76" bestFit="1" customWidth="1"/>
    <col min="8716" max="8716" width="10.28515625" style="76" bestFit="1" customWidth="1"/>
    <col min="8717" max="8717" width="15.28515625" style="76" customWidth="1"/>
    <col min="8718" max="8718" width="10.28515625" style="76" bestFit="1" customWidth="1"/>
    <col min="8719" max="8960" width="9.140625" style="76"/>
    <col min="8961" max="8961" width="6.7109375" style="76" customWidth="1"/>
    <col min="8962" max="8962" width="29.140625" style="76" customWidth="1"/>
    <col min="8963" max="8963" width="10.85546875" style="76" customWidth="1"/>
    <col min="8964" max="8964" width="11.7109375" style="76" customWidth="1"/>
    <col min="8965" max="8965" width="11.85546875" style="76" customWidth="1"/>
    <col min="8966" max="8966" width="12.5703125" style="76" customWidth="1"/>
    <col min="8967" max="8967" width="14.140625" style="76" customWidth="1"/>
    <col min="8968" max="8968" width="13.28515625" style="76" customWidth="1"/>
    <col min="8969" max="8969" width="17.28515625" style="76" customWidth="1"/>
    <col min="8970" max="8970" width="12.85546875" style="76" customWidth="1"/>
    <col min="8971" max="8971" width="13.42578125" style="76" bestFit="1" customWidth="1"/>
    <col min="8972" max="8972" width="10.28515625" style="76" bestFit="1" customWidth="1"/>
    <col min="8973" max="8973" width="15.28515625" style="76" customWidth="1"/>
    <col min="8974" max="8974" width="10.28515625" style="76" bestFit="1" customWidth="1"/>
    <col min="8975" max="9216" width="9.140625" style="76"/>
    <col min="9217" max="9217" width="6.7109375" style="76" customWidth="1"/>
    <col min="9218" max="9218" width="29.140625" style="76" customWidth="1"/>
    <col min="9219" max="9219" width="10.85546875" style="76" customWidth="1"/>
    <col min="9220" max="9220" width="11.7109375" style="76" customWidth="1"/>
    <col min="9221" max="9221" width="11.85546875" style="76" customWidth="1"/>
    <col min="9222" max="9222" width="12.5703125" style="76" customWidth="1"/>
    <col min="9223" max="9223" width="14.140625" style="76" customWidth="1"/>
    <col min="9224" max="9224" width="13.28515625" style="76" customWidth="1"/>
    <col min="9225" max="9225" width="17.28515625" style="76" customWidth="1"/>
    <col min="9226" max="9226" width="12.85546875" style="76" customWidth="1"/>
    <col min="9227" max="9227" width="13.42578125" style="76" bestFit="1" customWidth="1"/>
    <col min="9228" max="9228" width="10.28515625" style="76" bestFit="1" customWidth="1"/>
    <col min="9229" max="9229" width="15.28515625" style="76" customWidth="1"/>
    <col min="9230" max="9230" width="10.28515625" style="76" bestFit="1" customWidth="1"/>
    <col min="9231" max="9472" width="9.140625" style="76"/>
    <col min="9473" max="9473" width="6.7109375" style="76" customWidth="1"/>
    <col min="9474" max="9474" width="29.140625" style="76" customWidth="1"/>
    <col min="9475" max="9475" width="10.85546875" style="76" customWidth="1"/>
    <col min="9476" max="9476" width="11.7109375" style="76" customWidth="1"/>
    <col min="9477" max="9477" width="11.85546875" style="76" customWidth="1"/>
    <col min="9478" max="9478" width="12.5703125" style="76" customWidth="1"/>
    <col min="9479" max="9479" width="14.140625" style="76" customWidth="1"/>
    <col min="9480" max="9480" width="13.28515625" style="76" customWidth="1"/>
    <col min="9481" max="9481" width="17.28515625" style="76" customWidth="1"/>
    <col min="9482" max="9482" width="12.85546875" style="76" customWidth="1"/>
    <col min="9483" max="9483" width="13.42578125" style="76" bestFit="1" customWidth="1"/>
    <col min="9484" max="9484" width="10.28515625" style="76" bestFit="1" customWidth="1"/>
    <col min="9485" max="9485" width="15.28515625" style="76" customWidth="1"/>
    <col min="9486" max="9486" width="10.28515625" style="76" bestFit="1" customWidth="1"/>
    <col min="9487" max="9728" width="9.140625" style="76"/>
    <col min="9729" max="9729" width="6.7109375" style="76" customWidth="1"/>
    <col min="9730" max="9730" width="29.140625" style="76" customWidth="1"/>
    <col min="9731" max="9731" width="10.85546875" style="76" customWidth="1"/>
    <col min="9732" max="9732" width="11.7109375" style="76" customWidth="1"/>
    <col min="9733" max="9733" width="11.85546875" style="76" customWidth="1"/>
    <col min="9734" max="9734" width="12.5703125" style="76" customWidth="1"/>
    <col min="9735" max="9735" width="14.140625" style="76" customWidth="1"/>
    <col min="9736" max="9736" width="13.28515625" style="76" customWidth="1"/>
    <col min="9737" max="9737" width="17.28515625" style="76" customWidth="1"/>
    <col min="9738" max="9738" width="12.85546875" style="76" customWidth="1"/>
    <col min="9739" max="9739" width="13.42578125" style="76" bestFit="1" customWidth="1"/>
    <col min="9740" max="9740" width="10.28515625" style="76" bestFit="1" customWidth="1"/>
    <col min="9741" max="9741" width="15.28515625" style="76" customWidth="1"/>
    <col min="9742" max="9742" width="10.28515625" style="76" bestFit="1" customWidth="1"/>
    <col min="9743" max="9984" width="9.140625" style="76"/>
    <col min="9985" max="9985" width="6.7109375" style="76" customWidth="1"/>
    <col min="9986" max="9986" width="29.140625" style="76" customWidth="1"/>
    <col min="9987" max="9987" width="10.85546875" style="76" customWidth="1"/>
    <col min="9988" max="9988" width="11.7109375" style="76" customWidth="1"/>
    <col min="9989" max="9989" width="11.85546875" style="76" customWidth="1"/>
    <col min="9990" max="9990" width="12.5703125" style="76" customWidth="1"/>
    <col min="9991" max="9991" width="14.140625" style="76" customWidth="1"/>
    <col min="9992" max="9992" width="13.28515625" style="76" customWidth="1"/>
    <col min="9993" max="9993" width="17.28515625" style="76" customWidth="1"/>
    <col min="9994" max="9994" width="12.85546875" style="76" customWidth="1"/>
    <col min="9995" max="9995" width="13.42578125" style="76" bestFit="1" customWidth="1"/>
    <col min="9996" max="9996" width="10.28515625" style="76" bestFit="1" customWidth="1"/>
    <col min="9997" max="9997" width="15.28515625" style="76" customWidth="1"/>
    <col min="9998" max="9998" width="10.28515625" style="76" bestFit="1" customWidth="1"/>
    <col min="9999" max="10240" width="9.140625" style="76"/>
    <col min="10241" max="10241" width="6.7109375" style="76" customWidth="1"/>
    <col min="10242" max="10242" width="29.140625" style="76" customWidth="1"/>
    <col min="10243" max="10243" width="10.85546875" style="76" customWidth="1"/>
    <col min="10244" max="10244" width="11.7109375" style="76" customWidth="1"/>
    <col min="10245" max="10245" width="11.85546875" style="76" customWidth="1"/>
    <col min="10246" max="10246" width="12.5703125" style="76" customWidth="1"/>
    <col min="10247" max="10247" width="14.140625" style="76" customWidth="1"/>
    <col min="10248" max="10248" width="13.28515625" style="76" customWidth="1"/>
    <col min="10249" max="10249" width="17.28515625" style="76" customWidth="1"/>
    <col min="10250" max="10250" width="12.85546875" style="76" customWidth="1"/>
    <col min="10251" max="10251" width="13.42578125" style="76" bestFit="1" customWidth="1"/>
    <col min="10252" max="10252" width="10.28515625" style="76" bestFit="1" customWidth="1"/>
    <col min="10253" max="10253" width="15.28515625" style="76" customWidth="1"/>
    <col min="10254" max="10254" width="10.28515625" style="76" bestFit="1" customWidth="1"/>
    <col min="10255" max="10496" width="9.140625" style="76"/>
    <col min="10497" max="10497" width="6.7109375" style="76" customWidth="1"/>
    <col min="10498" max="10498" width="29.140625" style="76" customWidth="1"/>
    <col min="10499" max="10499" width="10.85546875" style="76" customWidth="1"/>
    <col min="10500" max="10500" width="11.7109375" style="76" customWidth="1"/>
    <col min="10501" max="10501" width="11.85546875" style="76" customWidth="1"/>
    <col min="10502" max="10502" width="12.5703125" style="76" customWidth="1"/>
    <col min="10503" max="10503" width="14.140625" style="76" customWidth="1"/>
    <col min="10504" max="10504" width="13.28515625" style="76" customWidth="1"/>
    <col min="10505" max="10505" width="17.28515625" style="76" customWidth="1"/>
    <col min="10506" max="10506" width="12.85546875" style="76" customWidth="1"/>
    <col min="10507" max="10507" width="13.42578125" style="76" bestFit="1" customWidth="1"/>
    <col min="10508" max="10508" width="10.28515625" style="76" bestFit="1" customWidth="1"/>
    <col min="10509" max="10509" width="15.28515625" style="76" customWidth="1"/>
    <col min="10510" max="10510" width="10.28515625" style="76" bestFit="1" customWidth="1"/>
    <col min="10511" max="10752" width="9.140625" style="76"/>
    <col min="10753" max="10753" width="6.7109375" style="76" customWidth="1"/>
    <col min="10754" max="10754" width="29.140625" style="76" customWidth="1"/>
    <col min="10755" max="10755" width="10.85546875" style="76" customWidth="1"/>
    <col min="10756" max="10756" width="11.7109375" style="76" customWidth="1"/>
    <col min="10757" max="10757" width="11.85546875" style="76" customWidth="1"/>
    <col min="10758" max="10758" width="12.5703125" style="76" customWidth="1"/>
    <col min="10759" max="10759" width="14.140625" style="76" customWidth="1"/>
    <col min="10760" max="10760" width="13.28515625" style="76" customWidth="1"/>
    <col min="10761" max="10761" width="17.28515625" style="76" customWidth="1"/>
    <col min="10762" max="10762" width="12.85546875" style="76" customWidth="1"/>
    <col min="10763" max="10763" width="13.42578125" style="76" bestFit="1" customWidth="1"/>
    <col min="10764" max="10764" width="10.28515625" style="76" bestFit="1" customWidth="1"/>
    <col min="10765" max="10765" width="15.28515625" style="76" customWidth="1"/>
    <col min="10766" max="10766" width="10.28515625" style="76" bestFit="1" customWidth="1"/>
    <col min="10767" max="11008" width="9.140625" style="76"/>
    <col min="11009" max="11009" width="6.7109375" style="76" customWidth="1"/>
    <col min="11010" max="11010" width="29.140625" style="76" customWidth="1"/>
    <col min="11011" max="11011" width="10.85546875" style="76" customWidth="1"/>
    <col min="11012" max="11012" width="11.7109375" style="76" customWidth="1"/>
    <col min="11013" max="11013" width="11.85546875" style="76" customWidth="1"/>
    <col min="11014" max="11014" width="12.5703125" style="76" customWidth="1"/>
    <col min="11015" max="11015" width="14.140625" style="76" customWidth="1"/>
    <col min="11016" max="11016" width="13.28515625" style="76" customWidth="1"/>
    <col min="11017" max="11017" width="17.28515625" style="76" customWidth="1"/>
    <col min="11018" max="11018" width="12.85546875" style="76" customWidth="1"/>
    <col min="11019" max="11019" width="13.42578125" style="76" bestFit="1" customWidth="1"/>
    <col min="11020" max="11020" width="10.28515625" style="76" bestFit="1" customWidth="1"/>
    <col min="11021" max="11021" width="15.28515625" style="76" customWidth="1"/>
    <col min="11022" max="11022" width="10.28515625" style="76" bestFit="1" customWidth="1"/>
    <col min="11023" max="11264" width="9.140625" style="76"/>
    <col min="11265" max="11265" width="6.7109375" style="76" customWidth="1"/>
    <col min="11266" max="11266" width="29.140625" style="76" customWidth="1"/>
    <col min="11267" max="11267" width="10.85546875" style="76" customWidth="1"/>
    <col min="11268" max="11268" width="11.7109375" style="76" customWidth="1"/>
    <col min="11269" max="11269" width="11.85546875" style="76" customWidth="1"/>
    <col min="11270" max="11270" width="12.5703125" style="76" customWidth="1"/>
    <col min="11271" max="11271" width="14.140625" style="76" customWidth="1"/>
    <col min="11272" max="11272" width="13.28515625" style="76" customWidth="1"/>
    <col min="11273" max="11273" width="17.28515625" style="76" customWidth="1"/>
    <col min="11274" max="11274" width="12.85546875" style="76" customWidth="1"/>
    <col min="11275" max="11275" width="13.42578125" style="76" bestFit="1" customWidth="1"/>
    <col min="11276" max="11276" width="10.28515625" style="76" bestFit="1" customWidth="1"/>
    <col min="11277" max="11277" width="15.28515625" style="76" customWidth="1"/>
    <col min="11278" max="11278" width="10.28515625" style="76" bestFit="1" customWidth="1"/>
    <col min="11279" max="11520" width="9.140625" style="76"/>
    <col min="11521" max="11521" width="6.7109375" style="76" customWidth="1"/>
    <col min="11522" max="11522" width="29.140625" style="76" customWidth="1"/>
    <col min="11523" max="11523" width="10.85546875" style="76" customWidth="1"/>
    <col min="11524" max="11524" width="11.7109375" style="76" customWidth="1"/>
    <col min="11525" max="11525" width="11.85546875" style="76" customWidth="1"/>
    <col min="11526" max="11526" width="12.5703125" style="76" customWidth="1"/>
    <col min="11527" max="11527" width="14.140625" style="76" customWidth="1"/>
    <col min="11528" max="11528" width="13.28515625" style="76" customWidth="1"/>
    <col min="11529" max="11529" width="17.28515625" style="76" customWidth="1"/>
    <col min="11530" max="11530" width="12.85546875" style="76" customWidth="1"/>
    <col min="11531" max="11531" width="13.42578125" style="76" bestFit="1" customWidth="1"/>
    <col min="11532" max="11532" width="10.28515625" style="76" bestFit="1" customWidth="1"/>
    <col min="11533" max="11533" width="15.28515625" style="76" customWidth="1"/>
    <col min="11534" max="11534" width="10.28515625" style="76" bestFit="1" customWidth="1"/>
    <col min="11535" max="11776" width="9.140625" style="76"/>
    <col min="11777" max="11777" width="6.7109375" style="76" customWidth="1"/>
    <col min="11778" max="11778" width="29.140625" style="76" customWidth="1"/>
    <col min="11779" max="11779" width="10.85546875" style="76" customWidth="1"/>
    <col min="11780" max="11780" width="11.7109375" style="76" customWidth="1"/>
    <col min="11781" max="11781" width="11.85546875" style="76" customWidth="1"/>
    <col min="11782" max="11782" width="12.5703125" style="76" customWidth="1"/>
    <col min="11783" max="11783" width="14.140625" style="76" customWidth="1"/>
    <col min="11784" max="11784" width="13.28515625" style="76" customWidth="1"/>
    <col min="11785" max="11785" width="17.28515625" style="76" customWidth="1"/>
    <col min="11786" max="11786" width="12.85546875" style="76" customWidth="1"/>
    <col min="11787" max="11787" width="13.42578125" style="76" bestFit="1" customWidth="1"/>
    <col min="11788" max="11788" width="10.28515625" style="76" bestFit="1" customWidth="1"/>
    <col min="11789" max="11789" width="15.28515625" style="76" customWidth="1"/>
    <col min="11790" max="11790" width="10.28515625" style="76" bestFit="1" customWidth="1"/>
    <col min="11791" max="12032" width="9.140625" style="76"/>
    <col min="12033" max="12033" width="6.7109375" style="76" customWidth="1"/>
    <col min="12034" max="12034" width="29.140625" style="76" customWidth="1"/>
    <col min="12035" max="12035" width="10.85546875" style="76" customWidth="1"/>
    <col min="12036" max="12036" width="11.7109375" style="76" customWidth="1"/>
    <col min="12037" max="12037" width="11.85546875" style="76" customWidth="1"/>
    <col min="12038" max="12038" width="12.5703125" style="76" customWidth="1"/>
    <col min="12039" max="12039" width="14.140625" style="76" customWidth="1"/>
    <col min="12040" max="12040" width="13.28515625" style="76" customWidth="1"/>
    <col min="12041" max="12041" width="17.28515625" style="76" customWidth="1"/>
    <col min="12042" max="12042" width="12.85546875" style="76" customWidth="1"/>
    <col min="12043" max="12043" width="13.42578125" style="76" bestFit="1" customWidth="1"/>
    <col min="12044" max="12044" width="10.28515625" style="76" bestFit="1" customWidth="1"/>
    <col min="12045" max="12045" width="15.28515625" style="76" customWidth="1"/>
    <col min="12046" max="12046" width="10.28515625" style="76" bestFit="1" customWidth="1"/>
    <col min="12047" max="12288" width="9.140625" style="76"/>
    <col min="12289" max="12289" width="6.7109375" style="76" customWidth="1"/>
    <col min="12290" max="12290" width="29.140625" style="76" customWidth="1"/>
    <col min="12291" max="12291" width="10.85546875" style="76" customWidth="1"/>
    <col min="12292" max="12292" width="11.7109375" style="76" customWidth="1"/>
    <col min="12293" max="12293" width="11.85546875" style="76" customWidth="1"/>
    <col min="12294" max="12294" width="12.5703125" style="76" customWidth="1"/>
    <col min="12295" max="12295" width="14.140625" style="76" customWidth="1"/>
    <col min="12296" max="12296" width="13.28515625" style="76" customWidth="1"/>
    <col min="12297" max="12297" width="17.28515625" style="76" customWidth="1"/>
    <col min="12298" max="12298" width="12.85546875" style="76" customWidth="1"/>
    <col min="12299" max="12299" width="13.42578125" style="76" bestFit="1" customWidth="1"/>
    <col min="12300" max="12300" width="10.28515625" style="76" bestFit="1" customWidth="1"/>
    <col min="12301" max="12301" width="15.28515625" style="76" customWidth="1"/>
    <col min="12302" max="12302" width="10.28515625" style="76" bestFit="1" customWidth="1"/>
    <col min="12303" max="12544" width="9.140625" style="76"/>
    <col min="12545" max="12545" width="6.7109375" style="76" customWidth="1"/>
    <col min="12546" max="12546" width="29.140625" style="76" customWidth="1"/>
    <col min="12547" max="12547" width="10.85546875" style="76" customWidth="1"/>
    <col min="12548" max="12548" width="11.7109375" style="76" customWidth="1"/>
    <col min="12549" max="12549" width="11.85546875" style="76" customWidth="1"/>
    <col min="12550" max="12550" width="12.5703125" style="76" customWidth="1"/>
    <col min="12551" max="12551" width="14.140625" style="76" customWidth="1"/>
    <col min="12552" max="12552" width="13.28515625" style="76" customWidth="1"/>
    <col min="12553" max="12553" width="17.28515625" style="76" customWidth="1"/>
    <col min="12554" max="12554" width="12.85546875" style="76" customWidth="1"/>
    <col min="12555" max="12555" width="13.42578125" style="76" bestFit="1" customWidth="1"/>
    <col min="12556" max="12556" width="10.28515625" style="76" bestFit="1" customWidth="1"/>
    <col min="12557" max="12557" width="15.28515625" style="76" customWidth="1"/>
    <col min="12558" max="12558" width="10.28515625" style="76" bestFit="1" customWidth="1"/>
    <col min="12559" max="12800" width="9.140625" style="76"/>
    <col min="12801" max="12801" width="6.7109375" style="76" customWidth="1"/>
    <col min="12802" max="12802" width="29.140625" style="76" customWidth="1"/>
    <col min="12803" max="12803" width="10.85546875" style="76" customWidth="1"/>
    <col min="12804" max="12804" width="11.7109375" style="76" customWidth="1"/>
    <col min="12805" max="12805" width="11.85546875" style="76" customWidth="1"/>
    <col min="12806" max="12806" width="12.5703125" style="76" customWidth="1"/>
    <col min="12807" max="12807" width="14.140625" style="76" customWidth="1"/>
    <col min="12808" max="12808" width="13.28515625" style="76" customWidth="1"/>
    <col min="12809" max="12809" width="17.28515625" style="76" customWidth="1"/>
    <col min="12810" max="12810" width="12.85546875" style="76" customWidth="1"/>
    <col min="12811" max="12811" width="13.42578125" style="76" bestFit="1" customWidth="1"/>
    <col min="12812" max="12812" width="10.28515625" style="76" bestFit="1" customWidth="1"/>
    <col min="12813" max="12813" width="15.28515625" style="76" customWidth="1"/>
    <col min="12814" max="12814" width="10.28515625" style="76" bestFit="1" customWidth="1"/>
    <col min="12815" max="13056" width="9.140625" style="76"/>
    <col min="13057" max="13057" width="6.7109375" style="76" customWidth="1"/>
    <col min="13058" max="13058" width="29.140625" style="76" customWidth="1"/>
    <col min="13059" max="13059" width="10.85546875" style="76" customWidth="1"/>
    <col min="13060" max="13060" width="11.7109375" style="76" customWidth="1"/>
    <col min="13061" max="13061" width="11.85546875" style="76" customWidth="1"/>
    <col min="13062" max="13062" width="12.5703125" style="76" customWidth="1"/>
    <col min="13063" max="13063" width="14.140625" style="76" customWidth="1"/>
    <col min="13064" max="13064" width="13.28515625" style="76" customWidth="1"/>
    <col min="13065" max="13065" width="17.28515625" style="76" customWidth="1"/>
    <col min="13066" max="13066" width="12.85546875" style="76" customWidth="1"/>
    <col min="13067" max="13067" width="13.42578125" style="76" bestFit="1" customWidth="1"/>
    <col min="13068" max="13068" width="10.28515625" style="76" bestFit="1" customWidth="1"/>
    <col min="13069" max="13069" width="15.28515625" style="76" customWidth="1"/>
    <col min="13070" max="13070" width="10.28515625" style="76" bestFit="1" customWidth="1"/>
    <col min="13071" max="13312" width="9.140625" style="76"/>
    <col min="13313" max="13313" width="6.7109375" style="76" customWidth="1"/>
    <col min="13314" max="13314" width="29.140625" style="76" customWidth="1"/>
    <col min="13315" max="13315" width="10.85546875" style="76" customWidth="1"/>
    <col min="13316" max="13316" width="11.7109375" style="76" customWidth="1"/>
    <col min="13317" max="13317" width="11.85546875" style="76" customWidth="1"/>
    <col min="13318" max="13318" width="12.5703125" style="76" customWidth="1"/>
    <col min="13319" max="13319" width="14.140625" style="76" customWidth="1"/>
    <col min="13320" max="13320" width="13.28515625" style="76" customWidth="1"/>
    <col min="13321" max="13321" width="17.28515625" style="76" customWidth="1"/>
    <col min="13322" max="13322" width="12.85546875" style="76" customWidth="1"/>
    <col min="13323" max="13323" width="13.42578125" style="76" bestFit="1" customWidth="1"/>
    <col min="13324" max="13324" width="10.28515625" style="76" bestFit="1" customWidth="1"/>
    <col min="13325" max="13325" width="15.28515625" style="76" customWidth="1"/>
    <col min="13326" max="13326" width="10.28515625" style="76" bestFit="1" customWidth="1"/>
    <col min="13327" max="13568" width="9.140625" style="76"/>
    <col min="13569" max="13569" width="6.7109375" style="76" customWidth="1"/>
    <col min="13570" max="13570" width="29.140625" style="76" customWidth="1"/>
    <col min="13571" max="13571" width="10.85546875" style="76" customWidth="1"/>
    <col min="13572" max="13572" width="11.7109375" style="76" customWidth="1"/>
    <col min="13573" max="13573" width="11.85546875" style="76" customWidth="1"/>
    <col min="13574" max="13574" width="12.5703125" style="76" customWidth="1"/>
    <col min="13575" max="13575" width="14.140625" style="76" customWidth="1"/>
    <col min="13576" max="13576" width="13.28515625" style="76" customWidth="1"/>
    <col min="13577" max="13577" width="17.28515625" style="76" customWidth="1"/>
    <col min="13578" max="13578" width="12.85546875" style="76" customWidth="1"/>
    <col min="13579" max="13579" width="13.42578125" style="76" bestFit="1" customWidth="1"/>
    <col min="13580" max="13580" width="10.28515625" style="76" bestFit="1" customWidth="1"/>
    <col min="13581" max="13581" width="15.28515625" style="76" customWidth="1"/>
    <col min="13582" max="13582" width="10.28515625" style="76" bestFit="1" customWidth="1"/>
    <col min="13583" max="13824" width="9.140625" style="76"/>
    <col min="13825" max="13825" width="6.7109375" style="76" customWidth="1"/>
    <col min="13826" max="13826" width="29.140625" style="76" customWidth="1"/>
    <col min="13827" max="13827" width="10.85546875" style="76" customWidth="1"/>
    <col min="13828" max="13828" width="11.7109375" style="76" customWidth="1"/>
    <col min="13829" max="13829" width="11.85546875" style="76" customWidth="1"/>
    <col min="13830" max="13830" width="12.5703125" style="76" customWidth="1"/>
    <col min="13831" max="13831" width="14.140625" style="76" customWidth="1"/>
    <col min="13832" max="13832" width="13.28515625" style="76" customWidth="1"/>
    <col min="13833" max="13833" width="17.28515625" style="76" customWidth="1"/>
    <col min="13834" max="13834" width="12.85546875" style="76" customWidth="1"/>
    <col min="13835" max="13835" width="13.42578125" style="76" bestFit="1" customWidth="1"/>
    <col min="13836" max="13836" width="10.28515625" style="76" bestFit="1" customWidth="1"/>
    <col min="13837" max="13837" width="15.28515625" style="76" customWidth="1"/>
    <col min="13838" max="13838" width="10.28515625" style="76" bestFit="1" customWidth="1"/>
    <col min="13839" max="14080" width="9.140625" style="76"/>
    <col min="14081" max="14081" width="6.7109375" style="76" customWidth="1"/>
    <col min="14082" max="14082" width="29.140625" style="76" customWidth="1"/>
    <col min="14083" max="14083" width="10.85546875" style="76" customWidth="1"/>
    <col min="14084" max="14084" width="11.7109375" style="76" customWidth="1"/>
    <col min="14085" max="14085" width="11.85546875" style="76" customWidth="1"/>
    <col min="14086" max="14086" width="12.5703125" style="76" customWidth="1"/>
    <col min="14087" max="14087" width="14.140625" style="76" customWidth="1"/>
    <col min="14088" max="14088" width="13.28515625" style="76" customWidth="1"/>
    <col min="14089" max="14089" width="17.28515625" style="76" customWidth="1"/>
    <col min="14090" max="14090" width="12.85546875" style="76" customWidth="1"/>
    <col min="14091" max="14091" width="13.42578125" style="76" bestFit="1" customWidth="1"/>
    <col min="14092" max="14092" width="10.28515625" style="76" bestFit="1" customWidth="1"/>
    <col min="14093" max="14093" width="15.28515625" style="76" customWidth="1"/>
    <col min="14094" max="14094" width="10.28515625" style="76" bestFit="1" customWidth="1"/>
    <col min="14095" max="14336" width="9.140625" style="76"/>
    <col min="14337" max="14337" width="6.7109375" style="76" customWidth="1"/>
    <col min="14338" max="14338" width="29.140625" style="76" customWidth="1"/>
    <col min="14339" max="14339" width="10.85546875" style="76" customWidth="1"/>
    <col min="14340" max="14340" width="11.7109375" style="76" customWidth="1"/>
    <col min="14341" max="14341" width="11.85546875" style="76" customWidth="1"/>
    <col min="14342" max="14342" width="12.5703125" style="76" customWidth="1"/>
    <col min="14343" max="14343" width="14.140625" style="76" customWidth="1"/>
    <col min="14344" max="14344" width="13.28515625" style="76" customWidth="1"/>
    <col min="14345" max="14345" width="17.28515625" style="76" customWidth="1"/>
    <col min="14346" max="14346" width="12.85546875" style="76" customWidth="1"/>
    <col min="14347" max="14347" width="13.42578125" style="76" bestFit="1" customWidth="1"/>
    <col min="14348" max="14348" width="10.28515625" style="76" bestFit="1" customWidth="1"/>
    <col min="14349" max="14349" width="15.28515625" style="76" customWidth="1"/>
    <col min="14350" max="14350" width="10.28515625" style="76" bestFit="1" customWidth="1"/>
    <col min="14351" max="14592" width="9.140625" style="76"/>
    <col min="14593" max="14593" width="6.7109375" style="76" customWidth="1"/>
    <col min="14594" max="14594" width="29.140625" style="76" customWidth="1"/>
    <col min="14595" max="14595" width="10.85546875" style="76" customWidth="1"/>
    <col min="14596" max="14596" width="11.7109375" style="76" customWidth="1"/>
    <col min="14597" max="14597" width="11.85546875" style="76" customWidth="1"/>
    <col min="14598" max="14598" width="12.5703125" style="76" customWidth="1"/>
    <col min="14599" max="14599" width="14.140625" style="76" customWidth="1"/>
    <col min="14600" max="14600" width="13.28515625" style="76" customWidth="1"/>
    <col min="14601" max="14601" width="17.28515625" style="76" customWidth="1"/>
    <col min="14602" max="14602" width="12.85546875" style="76" customWidth="1"/>
    <col min="14603" max="14603" width="13.42578125" style="76" bestFit="1" customWidth="1"/>
    <col min="14604" max="14604" width="10.28515625" style="76" bestFit="1" customWidth="1"/>
    <col min="14605" max="14605" width="15.28515625" style="76" customWidth="1"/>
    <col min="14606" max="14606" width="10.28515625" style="76" bestFit="1" customWidth="1"/>
    <col min="14607" max="14848" width="9.140625" style="76"/>
    <col min="14849" max="14849" width="6.7109375" style="76" customWidth="1"/>
    <col min="14850" max="14850" width="29.140625" style="76" customWidth="1"/>
    <col min="14851" max="14851" width="10.85546875" style="76" customWidth="1"/>
    <col min="14852" max="14852" width="11.7109375" style="76" customWidth="1"/>
    <col min="14853" max="14853" width="11.85546875" style="76" customWidth="1"/>
    <col min="14854" max="14854" width="12.5703125" style="76" customWidth="1"/>
    <col min="14855" max="14855" width="14.140625" style="76" customWidth="1"/>
    <col min="14856" max="14856" width="13.28515625" style="76" customWidth="1"/>
    <col min="14857" max="14857" width="17.28515625" style="76" customWidth="1"/>
    <col min="14858" max="14858" width="12.85546875" style="76" customWidth="1"/>
    <col min="14859" max="14859" width="13.42578125" style="76" bestFit="1" customWidth="1"/>
    <col min="14860" max="14860" width="10.28515625" style="76" bestFit="1" customWidth="1"/>
    <col min="14861" max="14861" width="15.28515625" style="76" customWidth="1"/>
    <col min="14862" max="14862" width="10.28515625" style="76" bestFit="1" customWidth="1"/>
    <col min="14863" max="15104" width="9.140625" style="76"/>
    <col min="15105" max="15105" width="6.7109375" style="76" customWidth="1"/>
    <col min="15106" max="15106" width="29.140625" style="76" customWidth="1"/>
    <col min="15107" max="15107" width="10.85546875" style="76" customWidth="1"/>
    <col min="15108" max="15108" width="11.7109375" style="76" customWidth="1"/>
    <col min="15109" max="15109" width="11.85546875" style="76" customWidth="1"/>
    <col min="15110" max="15110" width="12.5703125" style="76" customWidth="1"/>
    <col min="15111" max="15111" width="14.140625" style="76" customWidth="1"/>
    <col min="15112" max="15112" width="13.28515625" style="76" customWidth="1"/>
    <col min="15113" max="15113" width="17.28515625" style="76" customWidth="1"/>
    <col min="15114" max="15114" width="12.85546875" style="76" customWidth="1"/>
    <col min="15115" max="15115" width="13.42578125" style="76" bestFit="1" customWidth="1"/>
    <col min="15116" max="15116" width="10.28515625" style="76" bestFit="1" customWidth="1"/>
    <col min="15117" max="15117" width="15.28515625" style="76" customWidth="1"/>
    <col min="15118" max="15118" width="10.28515625" style="76" bestFit="1" customWidth="1"/>
    <col min="15119" max="15360" width="9.140625" style="76"/>
    <col min="15361" max="15361" width="6.7109375" style="76" customWidth="1"/>
    <col min="15362" max="15362" width="29.140625" style="76" customWidth="1"/>
    <col min="15363" max="15363" width="10.85546875" style="76" customWidth="1"/>
    <col min="15364" max="15364" width="11.7109375" style="76" customWidth="1"/>
    <col min="15365" max="15365" width="11.85546875" style="76" customWidth="1"/>
    <col min="15366" max="15366" width="12.5703125" style="76" customWidth="1"/>
    <col min="15367" max="15367" width="14.140625" style="76" customWidth="1"/>
    <col min="15368" max="15368" width="13.28515625" style="76" customWidth="1"/>
    <col min="15369" max="15369" width="17.28515625" style="76" customWidth="1"/>
    <col min="15370" max="15370" width="12.85546875" style="76" customWidth="1"/>
    <col min="15371" max="15371" width="13.42578125" style="76" bestFit="1" customWidth="1"/>
    <col min="15372" max="15372" width="10.28515625" style="76" bestFit="1" customWidth="1"/>
    <col min="15373" max="15373" width="15.28515625" style="76" customWidth="1"/>
    <col min="15374" max="15374" width="10.28515625" style="76" bestFit="1" customWidth="1"/>
    <col min="15375" max="15616" width="9.140625" style="76"/>
    <col min="15617" max="15617" width="6.7109375" style="76" customWidth="1"/>
    <col min="15618" max="15618" width="29.140625" style="76" customWidth="1"/>
    <col min="15619" max="15619" width="10.85546875" style="76" customWidth="1"/>
    <col min="15620" max="15620" width="11.7109375" style="76" customWidth="1"/>
    <col min="15621" max="15621" width="11.85546875" style="76" customWidth="1"/>
    <col min="15622" max="15622" width="12.5703125" style="76" customWidth="1"/>
    <col min="15623" max="15623" width="14.140625" style="76" customWidth="1"/>
    <col min="15624" max="15624" width="13.28515625" style="76" customWidth="1"/>
    <col min="15625" max="15625" width="17.28515625" style="76" customWidth="1"/>
    <col min="15626" max="15626" width="12.85546875" style="76" customWidth="1"/>
    <col min="15627" max="15627" width="13.42578125" style="76" bestFit="1" customWidth="1"/>
    <col min="15628" max="15628" width="10.28515625" style="76" bestFit="1" customWidth="1"/>
    <col min="15629" max="15629" width="15.28515625" style="76" customWidth="1"/>
    <col min="15630" max="15630" width="10.28515625" style="76" bestFit="1" customWidth="1"/>
    <col min="15631" max="15872" width="9.140625" style="76"/>
    <col min="15873" max="15873" width="6.7109375" style="76" customWidth="1"/>
    <col min="15874" max="15874" width="29.140625" style="76" customWidth="1"/>
    <col min="15875" max="15875" width="10.85546875" style="76" customWidth="1"/>
    <col min="15876" max="15876" width="11.7109375" style="76" customWidth="1"/>
    <col min="15877" max="15877" width="11.85546875" style="76" customWidth="1"/>
    <col min="15878" max="15878" width="12.5703125" style="76" customWidth="1"/>
    <col min="15879" max="15879" width="14.140625" style="76" customWidth="1"/>
    <col min="15880" max="15880" width="13.28515625" style="76" customWidth="1"/>
    <col min="15881" max="15881" width="17.28515625" style="76" customWidth="1"/>
    <col min="15882" max="15882" width="12.85546875" style="76" customWidth="1"/>
    <col min="15883" max="15883" width="13.42578125" style="76" bestFit="1" customWidth="1"/>
    <col min="15884" max="15884" width="10.28515625" style="76" bestFit="1" customWidth="1"/>
    <col min="15885" max="15885" width="15.28515625" style="76" customWidth="1"/>
    <col min="15886" max="15886" width="10.28515625" style="76" bestFit="1" customWidth="1"/>
    <col min="15887" max="16128" width="9.140625" style="76"/>
    <col min="16129" max="16129" width="6.7109375" style="76" customWidth="1"/>
    <col min="16130" max="16130" width="29.140625" style="76" customWidth="1"/>
    <col min="16131" max="16131" width="10.85546875" style="76" customWidth="1"/>
    <col min="16132" max="16132" width="11.7109375" style="76" customWidth="1"/>
    <col min="16133" max="16133" width="11.85546875" style="76" customWidth="1"/>
    <col min="16134" max="16134" width="12.5703125" style="76" customWidth="1"/>
    <col min="16135" max="16135" width="14.140625" style="76" customWidth="1"/>
    <col min="16136" max="16136" width="13.28515625" style="76" customWidth="1"/>
    <col min="16137" max="16137" width="17.28515625" style="76" customWidth="1"/>
    <col min="16138" max="16138" width="12.85546875" style="76" customWidth="1"/>
    <col min="16139" max="16139" width="13.42578125" style="76" bestFit="1" customWidth="1"/>
    <col min="16140" max="16140" width="10.28515625" style="76" bestFit="1" customWidth="1"/>
    <col min="16141" max="16141" width="15.28515625" style="76" customWidth="1"/>
    <col min="16142" max="16142" width="10.28515625" style="76" bestFit="1" customWidth="1"/>
    <col min="16143" max="16384" width="9.140625" style="76"/>
  </cols>
  <sheetData>
    <row r="1" spans="1:22" ht="26.25" customHeight="1">
      <c r="C1" s="635" t="s">
        <v>258</v>
      </c>
      <c r="D1" s="635"/>
      <c r="E1" s="635"/>
      <c r="F1" s="635"/>
      <c r="G1" s="635"/>
      <c r="H1" s="635"/>
      <c r="I1" s="635"/>
      <c r="J1" s="77"/>
      <c r="K1" s="77"/>
      <c r="L1" s="77"/>
      <c r="M1" s="77"/>
      <c r="N1" s="77"/>
      <c r="O1" s="77"/>
      <c r="P1" s="77"/>
      <c r="Q1" s="77"/>
      <c r="R1" s="77"/>
      <c r="S1" s="77"/>
      <c r="T1" s="77"/>
      <c r="U1" s="77"/>
      <c r="V1" s="77"/>
    </row>
    <row r="2" spans="1:22" ht="26.25" customHeight="1">
      <c r="C2" s="78"/>
      <c r="D2" s="78"/>
      <c r="E2" s="78"/>
      <c r="F2" s="78"/>
      <c r="G2" s="78"/>
      <c r="H2" s="78"/>
      <c r="I2" s="78"/>
      <c r="J2" s="77"/>
      <c r="K2" s="77"/>
      <c r="L2" s="77"/>
      <c r="M2" s="77"/>
      <c r="N2" s="77"/>
      <c r="O2" s="77"/>
      <c r="P2" s="77"/>
      <c r="Q2" s="77"/>
      <c r="R2" s="77"/>
      <c r="S2" s="77"/>
      <c r="T2" s="77"/>
      <c r="U2" s="77"/>
      <c r="V2" s="77"/>
    </row>
    <row r="3" spans="1:22" ht="26.25" hidden="1" customHeight="1">
      <c r="B3" s="76" t="s">
        <v>354</v>
      </c>
      <c r="C3" s="78"/>
      <c r="D3" s="78"/>
      <c r="E3" s="78"/>
      <c r="F3" s="78"/>
      <c r="G3" s="78"/>
      <c r="H3" s="78"/>
      <c r="I3" s="79"/>
      <c r="J3" s="77"/>
      <c r="K3" s="77"/>
      <c r="L3" s="77"/>
      <c r="M3" s="77"/>
      <c r="N3" s="77"/>
      <c r="O3" s="77"/>
      <c r="P3" s="77"/>
      <c r="Q3" s="77"/>
      <c r="R3" s="77"/>
      <c r="S3" s="77"/>
      <c r="T3" s="77"/>
      <c r="U3" s="77"/>
      <c r="V3" s="77"/>
    </row>
    <row r="4" spans="1:22" ht="26.25" hidden="1" customHeight="1">
      <c r="B4" s="636" t="s">
        <v>355</v>
      </c>
      <c r="C4" s="636"/>
      <c r="D4" s="636"/>
      <c r="E4" s="636"/>
      <c r="F4" s="636"/>
      <c r="G4" s="636"/>
      <c r="H4" s="636"/>
      <c r="I4" s="636"/>
    </row>
    <row r="5" spans="1:22" hidden="1"/>
    <row r="6" spans="1:22" ht="57" hidden="1" customHeight="1">
      <c r="A6" s="80" t="s">
        <v>259</v>
      </c>
      <c r="B6" s="525" t="s">
        <v>260</v>
      </c>
      <c r="C6" s="525"/>
      <c r="D6" s="525"/>
      <c r="E6" s="525"/>
      <c r="F6" s="525"/>
      <c r="G6" s="81" t="s">
        <v>261</v>
      </c>
      <c r="H6" s="81" t="s">
        <v>262</v>
      </c>
      <c r="I6" s="81" t="s">
        <v>263</v>
      </c>
    </row>
    <row r="7" spans="1:22" ht="15" hidden="1" customHeight="1">
      <c r="A7" s="249">
        <v>1</v>
      </c>
      <c r="B7" s="525">
        <v>2</v>
      </c>
      <c r="C7" s="525"/>
      <c r="D7" s="525"/>
      <c r="E7" s="525"/>
      <c r="F7" s="525"/>
      <c r="G7" s="249">
        <v>4</v>
      </c>
      <c r="H7" s="249">
        <v>5</v>
      </c>
      <c r="I7" s="249">
        <v>6</v>
      </c>
    </row>
    <row r="8" spans="1:22" hidden="1">
      <c r="A8" s="83"/>
      <c r="B8" s="525"/>
      <c r="C8" s="525"/>
      <c r="D8" s="525"/>
      <c r="E8" s="525"/>
      <c r="F8" s="525"/>
      <c r="G8" s="83"/>
      <c r="H8" s="83"/>
      <c r="I8" s="84" t="e">
        <f>#REF!*G8*H8</f>
        <v>#REF!</v>
      </c>
    </row>
    <row r="9" spans="1:22" hidden="1">
      <c r="A9" s="83"/>
      <c r="B9" s="525"/>
      <c r="C9" s="525"/>
      <c r="D9" s="525"/>
      <c r="E9" s="525"/>
      <c r="F9" s="525"/>
      <c r="G9" s="83"/>
      <c r="H9" s="83"/>
      <c r="I9" s="84" t="e">
        <f>#REF!*G9*H9</f>
        <v>#REF!</v>
      </c>
    </row>
    <row r="10" spans="1:22" hidden="1">
      <c r="A10" s="83"/>
      <c r="B10" s="525"/>
      <c r="C10" s="525"/>
      <c r="D10" s="525"/>
      <c r="E10" s="525"/>
      <c r="F10" s="525"/>
      <c r="G10" s="83"/>
      <c r="H10" s="83"/>
      <c r="I10" s="84" t="e">
        <f>#REF!*G10*H10</f>
        <v>#REF!</v>
      </c>
    </row>
    <row r="11" spans="1:22" hidden="1">
      <c r="A11" s="83"/>
      <c r="B11" s="525"/>
      <c r="C11" s="525"/>
      <c r="D11" s="525"/>
      <c r="E11" s="525"/>
      <c r="F11" s="525"/>
      <c r="G11" s="83"/>
      <c r="H11" s="83"/>
      <c r="I11" s="84" t="e">
        <f>#REF!*G11*H11</f>
        <v>#REF!</v>
      </c>
    </row>
    <row r="12" spans="1:22" hidden="1">
      <c r="A12" s="83"/>
      <c r="B12" s="525"/>
      <c r="C12" s="525"/>
      <c r="D12" s="525"/>
      <c r="E12" s="525"/>
      <c r="F12" s="525"/>
      <c r="G12" s="83"/>
      <c r="H12" s="83"/>
      <c r="I12" s="84" t="e">
        <f>#REF!*G12*H12</f>
        <v>#REF!</v>
      </c>
    </row>
    <row r="13" spans="1:22" hidden="1">
      <c r="A13" s="83"/>
      <c r="B13" s="525"/>
      <c r="C13" s="525"/>
      <c r="D13" s="525"/>
      <c r="E13" s="525"/>
      <c r="F13" s="525"/>
      <c r="G13" s="83"/>
      <c r="H13" s="83"/>
      <c r="I13" s="84" t="e">
        <f>#REF!*G13*H13</f>
        <v>#REF!</v>
      </c>
    </row>
    <row r="14" spans="1:22" hidden="1">
      <c r="A14" s="83"/>
      <c r="B14" s="525"/>
      <c r="C14" s="525"/>
      <c r="D14" s="525"/>
      <c r="E14" s="525"/>
      <c r="F14" s="525"/>
      <c r="G14" s="83"/>
      <c r="H14" s="83"/>
      <c r="I14" s="84" t="e">
        <f>#REF!*G14*H14</f>
        <v>#REF!</v>
      </c>
    </row>
    <row r="15" spans="1:22" hidden="1">
      <c r="A15" s="83"/>
      <c r="B15" s="525"/>
      <c r="C15" s="525"/>
      <c r="D15" s="525"/>
      <c r="E15" s="525"/>
      <c r="F15" s="525"/>
      <c r="G15" s="83"/>
      <c r="H15" s="83"/>
      <c r="I15" s="84" t="e">
        <f>#REF!*G15*H15</f>
        <v>#REF!</v>
      </c>
    </row>
    <row r="16" spans="1:22" hidden="1">
      <c r="A16" s="632" t="s">
        <v>257</v>
      </c>
      <c r="B16" s="633"/>
      <c r="C16" s="633"/>
      <c r="D16" s="634"/>
      <c r="E16" s="525"/>
      <c r="F16" s="525"/>
      <c r="G16" s="249" t="s">
        <v>34</v>
      </c>
      <c r="H16" s="249" t="s">
        <v>34</v>
      </c>
      <c r="I16" s="83"/>
    </row>
    <row r="17" spans="1:9" hidden="1"/>
    <row r="18" spans="1:9" hidden="1">
      <c r="B18" s="76" t="s">
        <v>264</v>
      </c>
    </row>
    <row r="19" spans="1:9" hidden="1"/>
    <row r="20" spans="1:9" hidden="1">
      <c r="C20" s="76" t="s">
        <v>265</v>
      </c>
    </row>
    <row r="21" spans="1:9" hidden="1"/>
    <row r="22" spans="1:9" ht="33.75" hidden="1">
      <c r="A22" s="80" t="s">
        <v>259</v>
      </c>
      <c r="B22" s="525" t="s">
        <v>260</v>
      </c>
      <c r="C22" s="525"/>
      <c r="D22" s="525"/>
      <c r="E22" s="525"/>
      <c r="F22" s="525"/>
      <c r="G22" s="81" t="s">
        <v>266</v>
      </c>
      <c r="H22" s="81" t="s">
        <v>267</v>
      </c>
      <c r="I22" s="81" t="s">
        <v>263</v>
      </c>
    </row>
    <row r="23" spans="1:9" hidden="1">
      <c r="A23" s="249">
        <v>1</v>
      </c>
      <c r="B23" s="525">
        <v>2</v>
      </c>
      <c r="C23" s="525"/>
      <c r="D23" s="525"/>
      <c r="E23" s="525"/>
      <c r="F23" s="525"/>
      <c r="G23" s="249">
        <v>4</v>
      </c>
      <c r="H23" s="249">
        <v>5</v>
      </c>
      <c r="I23" s="249">
        <v>6</v>
      </c>
    </row>
    <row r="24" spans="1:9" hidden="1">
      <c r="A24" s="83"/>
      <c r="B24" s="525"/>
      <c r="C24" s="525"/>
      <c r="D24" s="525"/>
      <c r="E24" s="525"/>
      <c r="F24" s="525"/>
      <c r="G24" s="83"/>
      <c r="H24" s="83"/>
      <c r="I24" s="84" t="e">
        <f>#REF!*G24*H24</f>
        <v>#REF!</v>
      </c>
    </row>
    <row r="25" spans="1:9" hidden="1">
      <c r="A25" s="83"/>
      <c r="B25" s="525"/>
      <c r="C25" s="525"/>
      <c r="D25" s="525"/>
      <c r="E25" s="525"/>
      <c r="F25" s="525"/>
      <c r="G25" s="83"/>
      <c r="H25" s="83"/>
      <c r="I25" s="84" t="e">
        <f>#REF!*G25*H25</f>
        <v>#REF!</v>
      </c>
    </row>
    <row r="26" spans="1:9" hidden="1">
      <c r="A26" s="83"/>
      <c r="B26" s="525"/>
      <c r="C26" s="525"/>
      <c r="D26" s="525"/>
      <c r="E26" s="525"/>
      <c r="F26" s="525"/>
      <c r="G26" s="83"/>
      <c r="H26" s="83"/>
      <c r="I26" s="84" t="e">
        <f>#REF!*G26*H26</f>
        <v>#REF!</v>
      </c>
    </row>
    <row r="27" spans="1:9" hidden="1">
      <c r="A27" s="83"/>
      <c r="B27" s="525"/>
      <c r="C27" s="525"/>
      <c r="D27" s="525"/>
      <c r="E27" s="525"/>
      <c r="F27" s="525"/>
      <c r="G27" s="83"/>
      <c r="H27" s="83"/>
      <c r="I27" s="84" t="e">
        <f>#REF!*G27*H27</f>
        <v>#REF!</v>
      </c>
    </row>
    <row r="28" spans="1:9" hidden="1">
      <c r="A28" s="83"/>
      <c r="B28" s="525"/>
      <c r="C28" s="525"/>
      <c r="D28" s="525"/>
      <c r="E28" s="525"/>
      <c r="F28" s="525"/>
      <c r="G28" s="83"/>
      <c r="H28" s="83"/>
      <c r="I28" s="84" t="e">
        <f>#REF!*G28*H28</f>
        <v>#REF!</v>
      </c>
    </row>
    <row r="29" spans="1:9" hidden="1">
      <c r="A29" s="83"/>
      <c r="B29" s="525"/>
      <c r="C29" s="525"/>
      <c r="D29" s="525"/>
      <c r="E29" s="525"/>
      <c r="F29" s="525"/>
      <c r="G29" s="83"/>
      <c r="H29" s="83"/>
      <c r="I29" s="84" t="e">
        <f>#REF!*G29*H29</f>
        <v>#REF!</v>
      </c>
    </row>
    <row r="30" spans="1:9" hidden="1">
      <c r="A30" s="83"/>
      <c r="B30" s="525"/>
      <c r="C30" s="525"/>
      <c r="D30" s="525"/>
      <c r="E30" s="525"/>
      <c r="F30" s="525"/>
      <c r="G30" s="83"/>
      <c r="H30" s="83"/>
      <c r="I30" s="84" t="e">
        <f>#REF!*G30*H30</f>
        <v>#REF!</v>
      </c>
    </row>
    <row r="31" spans="1:9" hidden="1">
      <c r="A31" s="83"/>
      <c r="B31" s="525"/>
      <c r="C31" s="525"/>
      <c r="D31" s="525"/>
      <c r="E31" s="525"/>
      <c r="F31" s="525"/>
      <c r="G31" s="83"/>
      <c r="H31" s="83"/>
      <c r="I31" s="84" t="e">
        <f>#REF!*G31*H31</f>
        <v>#REF!</v>
      </c>
    </row>
    <row r="32" spans="1:9" hidden="1">
      <c r="A32" s="632" t="s">
        <v>257</v>
      </c>
      <c r="B32" s="633"/>
      <c r="C32" s="633"/>
      <c r="D32" s="634"/>
      <c r="E32" s="525"/>
      <c r="F32" s="525"/>
      <c r="G32" s="249" t="s">
        <v>34</v>
      </c>
      <c r="H32" s="249" t="s">
        <v>34</v>
      </c>
      <c r="I32" s="83"/>
    </row>
    <row r="33" spans="1:12" hidden="1"/>
    <row r="34" spans="1:12" hidden="1">
      <c r="B34" s="76" t="s">
        <v>264</v>
      </c>
    </row>
    <row r="36" spans="1:12" hidden="1">
      <c r="C36" s="76" t="s">
        <v>356</v>
      </c>
    </row>
    <row r="37" spans="1:12" hidden="1">
      <c r="C37" s="76" t="s">
        <v>357</v>
      </c>
    </row>
    <row r="38" spans="1:12" hidden="1">
      <c r="C38" s="76" t="s">
        <v>358</v>
      </c>
    </row>
    <row r="40" spans="1:12" ht="78.599999999999994" customHeight="1">
      <c r="A40" s="81" t="s">
        <v>259</v>
      </c>
      <c r="B40" s="525" t="s">
        <v>268</v>
      </c>
      <c r="C40" s="525"/>
      <c r="D40" s="525"/>
      <c r="E40" s="525"/>
      <c r="F40" s="525"/>
      <c r="G40" s="525"/>
      <c r="H40" s="81" t="s">
        <v>270</v>
      </c>
      <c r="I40" s="81" t="s">
        <v>269</v>
      </c>
      <c r="K40" s="85">
        <f>'Роспись 2024-2026'!Q26-'Роспись 2024-2026'!Q22-'Роспись 2024-2026'!Q23-'Роспись 2024-2026'!Q24-'Роспись 2024-2026'!Q25</f>
        <v>47670983</v>
      </c>
      <c r="L40" s="76" t="s">
        <v>495</v>
      </c>
    </row>
    <row r="41" spans="1:12">
      <c r="A41" s="249">
        <v>1</v>
      </c>
      <c r="B41" s="429">
        <v>2</v>
      </c>
      <c r="C41" s="429"/>
      <c r="D41" s="429"/>
      <c r="E41" s="429"/>
      <c r="F41" s="429"/>
      <c r="G41" s="429"/>
      <c r="H41" s="249">
        <v>3</v>
      </c>
      <c r="I41" s="249">
        <v>4</v>
      </c>
    </row>
    <row r="42" spans="1:12">
      <c r="A42" s="249">
        <v>1</v>
      </c>
      <c r="B42" s="631" t="s">
        <v>271</v>
      </c>
      <c r="C42" s="631"/>
      <c r="D42" s="631"/>
      <c r="E42" s="631"/>
      <c r="F42" s="631"/>
      <c r="G42" s="631"/>
      <c r="H42" s="249" t="s">
        <v>34</v>
      </c>
      <c r="I42" s="86">
        <f>J42/1.302</f>
        <v>29733243.471582182</v>
      </c>
      <c r="J42" s="87">
        <f>'Роспись 2024-2026'!Q6+'Роспись 2024-2026'!Q8+'Роспись 2024-2026'!Q17+'Роспись 2024-2026'!Q18+'Роспись 2024-2026'!Q19</f>
        <v>38712683</v>
      </c>
      <c r="K42" s="76" t="s">
        <v>496</v>
      </c>
    </row>
    <row r="43" spans="1:12" ht="25.9" customHeight="1">
      <c r="A43" s="249" t="s">
        <v>272</v>
      </c>
      <c r="B43" s="629" t="s">
        <v>273</v>
      </c>
      <c r="C43" s="629"/>
      <c r="D43" s="629"/>
      <c r="E43" s="629"/>
      <c r="F43" s="629"/>
      <c r="G43" s="629"/>
      <c r="H43" s="249"/>
      <c r="I43" s="88">
        <f>I42*22%</f>
        <v>6541313.5637480803</v>
      </c>
      <c r="J43" s="154">
        <f>J42-I42</f>
        <v>8979439.5284178182</v>
      </c>
    </row>
    <row r="44" spans="1:12">
      <c r="A44" s="249" t="s">
        <v>274</v>
      </c>
      <c r="B44" s="631" t="s">
        <v>275</v>
      </c>
      <c r="C44" s="631"/>
      <c r="D44" s="631"/>
      <c r="E44" s="631"/>
      <c r="F44" s="631"/>
      <c r="G44" s="631"/>
      <c r="H44" s="249"/>
      <c r="I44" s="88"/>
    </row>
    <row r="45" spans="1:12" ht="24" customHeight="1">
      <c r="A45" s="249" t="s">
        <v>276</v>
      </c>
      <c r="B45" s="629" t="s">
        <v>277</v>
      </c>
      <c r="C45" s="629"/>
      <c r="D45" s="629"/>
      <c r="E45" s="629"/>
      <c r="F45" s="629"/>
      <c r="G45" s="629"/>
      <c r="H45" s="249"/>
      <c r="I45" s="88"/>
    </row>
    <row r="46" spans="1:12">
      <c r="A46" s="249">
        <v>2</v>
      </c>
      <c r="B46" s="631" t="s">
        <v>278</v>
      </c>
      <c r="C46" s="631"/>
      <c r="D46" s="631"/>
      <c r="E46" s="631"/>
      <c r="F46" s="631"/>
      <c r="G46" s="631"/>
      <c r="H46" s="249" t="s">
        <v>34</v>
      </c>
      <c r="I46" s="88"/>
    </row>
    <row r="47" spans="1:12" ht="34.9" customHeight="1">
      <c r="A47" s="249" t="s">
        <v>279</v>
      </c>
      <c r="B47" s="629" t="s">
        <v>280</v>
      </c>
      <c r="C47" s="629"/>
      <c r="D47" s="629"/>
      <c r="E47" s="629"/>
      <c r="F47" s="629"/>
      <c r="G47" s="629"/>
      <c r="H47" s="249"/>
      <c r="I47" s="88">
        <f>I42*2.9%</f>
        <v>862264.0606758832</v>
      </c>
    </row>
    <row r="48" spans="1:12">
      <c r="A48" s="249" t="s">
        <v>281</v>
      </c>
      <c r="B48" s="631" t="s">
        <v>282</v>
      </c>
      <c r="C48" s="631"/>
      <c r="D48" s="631"/>
      <c r="E48" s="631"/>
      <c r="F48" s="631"/>
      <c r="G48" s="631"/>
      <c r="H48" s="249"/>
      <c r="I48" s="88"/>
    </row>
    <row r="49" spans="1:10" ht="27" customHeight="1">
      <c r="A49" s="89" t="s">
        <v>283</v>
      </c>
      <c r="B49" s="629" t="s">
        <v>284</v>
      </c>
      <c r="C49" s="629"/>
      <c r="D49" s="629"/>
      <c r="E49" s="629"/>
      <c r="F49" s="629"/>
      <c r="G49" s="629"/>
      <c r="H49" s="249"/>
      <c r="I49" s="88">
        <f>I42*0.2%</f>
        <v>59466.486943164367</v>
      </c>
    </row>
    <row r="50" spans="1:10" ht="22.9" customHeight="1">
      <c r="A50" s="249" t="s">
        <v>285</v>
      </c>
      <c r="B50" s="629" t="s">
        <v>286</v>
      </c>
      <c r="C50" s="629"/>
      <c r="D50" s="629"/>
      <c r="E50" s="629"/>
      <c r="F50" s="629"/>
      <c r="G50" s="629"/>
      <c r="H50" s="249"/>
      <c r="I50" s="88"/>
    </row>
    <row r="51" spans="1:10" ht="25.15" customHeight="1">
      <c r="A51" s="249" t="s">
        <v>287</v>
      </c>
      <c r="B51" s="629" t="s">
        <v>288</v>
      </c>
      <c r="C51" s="629"/>
      <c r="D51" s="629"/>
      <c r="E51" s="629"/>
      <c r="F51" s="629"/>
      <c r="G51" s="629"/>
      <c r="H51" s="249"/>
      <c r="I51" s="88"/>
    </row>
    <row r="52" spans="1:10" ht="24.6" customHeight="1">
      <c r="A52" s="249">
        <v>3</v>
      </c>
      <c r="B52" s="629" t="s">
        <v>289</v>
      </c>
      <c r="C52" s="629"/>
      <c r="D52" s="629"/>
      <c r="E52" s="629"/>
      <c r="F52" s="629"/>
      <c r="G52" s="629"/>
      <c r="H52" s="249"/>
      <c r="I52" s="88">
        <f>I42*5.1%</f>
        <v>1516395.4170506911</v>
      </c>
    </row>
    <row r="53" spans="1:10">
      <c r="A53" s="249"/>
      <c r="B53" s="630" t="s">
        <v>257</v>
      </c>
      <c r="C53" s="630"/>
      <c r="D53" s="630"/>
      <c r="E53" s="630"/>
      <c r="F53" s="630"/>
      <c r="G53" s="630"/>
      <c r="H53" s="90" t="s">
        <v>34</v>
      </c>
      <c r="I53" s="91">
        <f>SUM(I43:I52)</f>
        <v>8979439.5284178182</v>
      </c>
      <c r="J53" s="92"/>
    </row>
    <row r="54" spans="1:10">
      <c r="B54" s="421"/>
      <c r="C54" s="421"/>
      <c r="D54" s="421"/>
      <c r="E54" s="421"/>
      <c r="F54" s="421"/>
      <c r="G54" s="421"/>
    </row>
    <row r="55" spans="1:10" s="93" customFormat="1" ht="10.5">
      <c r="B55" s="93" t="s">
        <v>290</v>
      </c>
    </row>
    <row r="57" spans="1:10">
      <c r="A57" s="76" t="s">
        <v>291</v>
      </c>
    </row>
    <row r="58" spans="1:10">
      <c r="A58" s="76" t="s">
        <v>292</v>
      </c>
    </row>
    <row r="60" spans="1:10" ht="37.9" customHeight="1">
      <c r="A60" s="94" t="s">
        <v>259</v>
      </c>
      <c r="B60" s="525" t="s">
        <v>19</v>
      </c>
      <c r="C60" s="525"/>
      <c r="D60" s="525"/>
      <c r="E60" s="248"/>
      <c r="F60" s="526" t="s">
        <v>293</v>
      </c>
      <c r="G60" s="526"/>
      <c r="H60" s="526" t="s">
        <v>294</v>
      </c>
      <c r="I60" s="526"/>
    </row>
    <row r="61" spans="1:10">
      <c r="A61" s="83">
        <v>1</v>
      </c>
      <c r="B61" s="525">
        <v>2</v>
      </c>
      <c r="C61" s="525"/>
      <c r="D61" s="525"/>
      <c r="E61" s="248"/>
      <c r="F61" s="526">
        <v>4</v>
      </c>
      <c r="G61" s="526"/>
      <c r="H61" s="526">
        <v>5</v>
      </c>
      <c r="I61" s="526"/>
    </row>
    <row r="62" spans="1:10" ht="30" customHeight="1">
      <c r="A62" s="83"/>
      <c r="B62" s="537" t="s">
        <v>404</v>
      </c>
      <c r="C62" s="537"/>
      <c r="D62" s="537"/>
      <c r="E62" s="248"/>
      <c r="F62" s="526"/>
      <c r="G62" s="526"/>
      <c r="H62" s="628"/>
      <c r="I62" s="628"/>
    </row>
    <row r="63" spans="1:10" ht="30" hidden="1" customHeight="1">
      <c r="A63" s="83"/>
      <c r="B63" s="537"/>
      <c r="C63" s="537"/>
      <c r="D63" s="537"/>
      <c r="E63" s="248"/>
      <c r="F63" s="526"/>
      <c r="G63" s="526"/>
      <c r="H63" s="628"/>
      <c r="I63" s="628"/>
    </row>
    <row r="64" spans="1:10" ht="30" hidden="1" customHeight="1">
      <c r="A64" s="83"/>
      <c r="B64" s="537"/>
      <c r="C64" s="537"/>
      <c r="D64" s="537"/>
      <c r="E64" s="248"/>
      <c r="F64" s="526"/>
      <c r="G64" s="526"/>
      <c r="H64" s="628"/>
      <c r="I64" s="628"/>
    </row>
    <row r="65" spans="1:10" ht="30" hidden="1" customHeight="1">
      <c r="A65" s="83"/>
      <c r="B65" s="537"/>
      <c r="C65" s="537"/>
      <c r="D65" s="537"/>
      <c r="E65" s="248"/>
      <c r="F65" s="526"/>
      <c r="G65" s="526"/>
      <c r="H65" s="628"/>
      <c r="I65" s="628"/>
    </row>
    <row r="66" spans="1:10" ht="30" hidden="1" customHeight="1">
      <c r="A66" s="83"/>
      <c r="B66" s="537"/>
      <c r="C66" s="537"/>
      <c r="D66" s="537"/>
      <c r="E66" s="248"/>
      <c r="F66" s="526"/>
      <c r="G66" s="526"/>
      <c r="H66" s="628"/>
      <c r="I66" s="628"/>
    </row>
    <row r="67" spans="1:10" ht="30" hidden="1" customHeight="1">
      <c r="A67" s="83"/>
      <c r="B67" s="537"/>
      <c r="C67" s="537"/>
      <c r="D67" s="537"/>
      <c r="E67" s="248"/>
      <c r="F67" s="526"/>
      <c r="G67" s="526"/>
      <c r="H67" s="628"/>
      <c r="I67" s="628"/>
    </row>
    <row r="68" spans="1:10" ht="30" customHeight="1">
      <c r="A68" s="83"/>
      <c r="B68" s="525" t="s">
        <v>257</v>
      </c>
      <c r="C68" s="525"/>
      <c r="D68" s="525"/>
      <c r="E68" s="248"/>
      <c r="F68" s="526" t="s">
        <v>34</v>
      </c>
      <c r="G68" s="526"/>
      <c r="H68" s="628">
        <f>SUM(H62:I67)</f>
        <v>0</v>
      </c>
      <c r="I68" s="628"/>
    </row>
    <row r="70" spans="1:10" s="93" customFormat="1" ht="10.5">
      <c r="B70" s="93" t="s">
        <v>264</v>
      </c>
      <c r="I70" s="96"/>
    </row>
    <row r="71" spans="1:10">
      <c r="I71" s="92"/>
    </row>
    <row r="72" spans="1:10" s="93" customFormat="1" ht="10.5">
      <c r="B72" s="93" t="s">
        <v>359</v>
      </c>
    </row>
    <row r="73" spans="1:10">
      <c r="J73" s="92"/>
    </row>
    <row r="74" spans="1:10">
      <c r="A74" s="76" t="s">
        <v>295</v>
      </c>
      <c r="J74" s="92"/>
    </row>
    <row r="75" spans="1:10">
      <c r="A75" s="76" t="s">
        <v>292</v>
      </c>
    </row>
    <row r="77" spans="1:10" s="100" customFormat="1" ht="52.9" customHeight="1">
      <c r="A77" s="97" t="s">
        <v>259</v>
      </c>
      <c r="B77" s="560" t="s">
        <v>260</v>
      </c>
      <c r="C77" s="560"/>
      <c r="D77" s="560"/>
      <c r="E77" s="252"/>
      <c r="F77" s="252" t="s">
        <v>296</v>
      </c>
      <c r="G77" s="560" t="s">
        <v>360</v>
      </c>
      <c r="H77" s="616"/>
      <c r="I77" s="99"/>
    </row>
    <row r="78" spans="1:10" s="104" customFormat="1" ht="8.4499999999999993" customHeight="1">
      <c r="A78" s="101">
        <v>1</v>
      </c>
      <c r="B78" s="560">
        <v>2</v>
      </c>
      <c r="C78" s="560"/>
      <c r="D78" s="560"/>
      <c r="E78" s="252"/>
      <c r="F78" s="253">
        <v>4</v>
      </c>
      <c r="G78" s="615">
        <v>5</v>
      </c>
      <c r="H78" s="627"/>
      <c r="I78" s="103"/>
    </row>
    <row r="79" spans="1:10" s="100" customFormat="1">
      <c r="A79" s="101">
        <v>1</v>
      </c>
      <c r="B79" s="621" t="s">
        <v>297</v>
      </c>
      <c r="C79" s="621"/>
      <c r="D79" s="621"/>
      <c r="E79" s="260">
        <f>'Роспись 2024-2026'!Q11/1.1%</f>
        <v>32036363.636363633</v>
      </c>
      <c r="F79" s="250">
        <v>1.1000000000000001</v>
      </c>
      <c r="G79" s="622">
        <f>E79*F79/100</f>
        <v>352400</v>
      </c>
      <c r="H79" s="623"/>
      <c r="I79" s="108"/>
    </row>
    <row r="80" spans="1:10" s="100" customFormat="1">
      <c r="A80" s="101">
        <f>A79+1</f>
        <v>2</v>
      </c>
      <c r="B80" s="621" t="s">
        <v>299</v>
      </c>
      <c r="C80" s="621"/>
      <c r="D80" s="621"/>
      <c r="E80" s="260">
        <f>'Роспись 2024-2026'!Q12/1.5%</f>
        <v>59226666.666666672</v>
      </c>
      <c r="F80" s="250">
        <v>1.5</v>
      </c>
      <c r="G80" s="622">
        <f>E80*F80/100</f>
        <v>888400</v>
      </c>
      <c r="H80" s="623"/>
      <c r="I80" s="108"/>
    </row>
    <row r="81" spans="1:9" s="100" customFormat="1">
      <c r="A81" s="101">
        <f>A80+1</f>
        <v>3</v>
      </c>
      <c r="B81" s="621"/>
      <c r="C81" s="621"/>
      <c r="D81" s="621"/>
      <c r="E81" s="260"/>
      <c r="F81" s="250"/>
      <c r="G81" s="622">
        <f>'Роспись 2024-2026'!Q13</f>
        <v>3100</v>
      </c>
      <c r="H81" s="623"/>
      <c r="I81" s="108"/>
    </row>
    <row r="82" spans="1:9" s="100" customFormat="1">
      <c r="A82" s="105"/>
      <c r="B82" s="624" t="s">
        <v>257</v>
      </c>
      <c r="C82" s="624"/>
      <c r="D82" s="624"/>
      <c r="E82" s="109"/>
      <c r="F82" s="251" t="s">
        <v>34</v>
      </c>
      <c r="G82" s="625">
        <f>SUM(G79:H81)</f>
        <v>1243900</v>
      </c>
      <c r="H82" s="626"/>
      <c r="I82" s="108"/>
    </row>
    <row r="83" spans="1:9" s="100" customFormat="1"/>
    <row r="84" spans="1:9" s="111" customFormat="1" ht="10.5">
      <c r="B84" s="111" t="s">
        <v>264</v>
      </c>
      <c r="H84" s="112"/>
    </row>
    <row r="86" spans="1:9" s="93" customFormat="1" ht="10.5" hidden="1">
      <c r="B86" s="93" t="s">
        <v>300</v>
      </c>
    </row>
    <row r="87" spans="1:9" hidden="1"/>
    <row r="88" spans="1:9" hidden="1">
      <c r="A88" s="76" t="s">
        <v>295</v>
      </c>
    </row>
    <row r="89" spans="1:9" hidden="1">
      <c r="A89" s="76" t="s">
        <v>292</v>
      </c>
    </row>
    <row r="90" spans="1:9" hidden="1"/>
    <row r="91" spans="1:9" ht="24.6" hidden="1" customHeight="1">
      <c r="A91" s="94" t="s">
        <v>259</v>
      </c>
      <c r="B91" s="525" t="s">
        <v>19</v>
      </c>
      <c r="C91" s="525"/>
      <c r="D91" s="525"/>
      <c r="E91" s="248"/>
      <c r="F91" s="525" t="s">
        <v>293</v>
      </c>
      <c r="G91" s="525"/>
      <c r="H91" s="525" t="s">
        <v>301</v>
      </c>
      <c r="I91" s="525"/>
    </row>
    <row r="92" spans="1:9" hidden="1">
      <c r="A92" s="83">
        <v>1</v>
      </c>
      <c r="B92" s="525">
        <v>2</v>
      </c>
      <c r="C92" s="525"/>
      <c r="D92" s="525"/>
      <c r="E92" s="248"/>
      <c r="F92" s="526">
        <v>4</v>
      </c>
      <c r="G92" s="526"/>
      <c r="H92" s="526">
        <v>5</v>
      </c>
      <c r="I92" s="526"/>
    </row>
    <row r="93" spans="1:9" hidden="1">
      <c r="A93" s="83"/>
      <c r="B93" s="537"/>
      <c r="C93" s="537"/>
      <c r="D93" s="537"/>
      <c r="E93" s="248"/>
      <c r="F93" s="526"/>
      <c r="G93" s="526"/>
      <c r="H93" s="609" t="e">
        <f>#REF!+F93</f>
        <v>#REF!</v>
      </c>
      <c r="I93" s="609"/>
    </row>
    <row r="94" spans="1:9" hidden="1">
      <c r="A94" s="83"/>
      <c r="B94" s="537"/>
      <c r="C94" s="537"/>
      <c r="D94" s="537"/>
      <c r="E94" s="248"/>
      <c r="F94" s="526"/>
      <c r="G94" s="526"/>
      <c r="H94" s="609" t="e">
        <f>#REF!+F94</f>
        <v>#REF!</v>
      </c>
      <c r="I94" s="609"/>
    </row>
    <row r="95" spans="1:9" hidden="1">
      <c r="A95" s="83"/>
      <c r="B95" s="537"/>
      <c r="C95" s="537"/>
      <c r="D95" s="537"/>
      <c r="E95" s="248"/>
      <c r="F95" s="526"/>
      <c r="G95" s="526"/>
      <c r="H95" s="609" t="e">
        <f>#REF!+F95</f>
        <v>#REF!</v>
      </c>
      <c r="I95" s="609"/>
    </row>
    <row r="96" spans="1:9" hidden="1">
      <c r="A96" s="83"/>
      <c r="B96" s="537"/>
      <c r="C96" s="537"/>
      <c r="D96" s="537"/>
      <c r="E96" s="248"/>
      <c r="F96" s="526"/>
      <c r="G96" s="526"/>
      <c r="H96" s="609" t="e">
        <f>#REF!+F96</f>
        <v>#REF!</v>
      </c>
      <c r="I96" s="609"/>
    </row>
    <row r="97" spans="1:9" hidden="1">
      <c r="A97" s="83"/>
      <c r="B97" s="537"/>
      <c r="C97" s="537"/>
      <c r="D97" s="537"/>
      <c r="E97" s="248"/>
      <c r="F97" s="526"/>
      <c r="G97" s="526"/>
      <c r="H97" s="609" t="e">
        <f>#REF!+F97</f>
        <v>#REF!</v>
      </c>
      <c r="I97" s="609"/>
    </row>
    <row r="98" spans="1:9" hidden="1">
      <c r="A98" s="83"/>
      <c r="B98" s="537"/>
      <c r="C98" s="537"/>
      <c r="D98" s="537"/>
      <c r="E98" s="248"/>
      <c r="F98" s="526"/>
      <c r="G98" s="526"/>
      <c r="H98" s="609" t="e">
        <f>#REF!+F98</f>
        <v>#REF!</v>
      </c>
      <c r="I98" s="609"/>
    </row>
    <row r="99" spans="1:9" hidden="1">
      <c r="A99" s="83"/>
      <c r="B99" s="525" t="s">
        <v>257</v>
      </c>
      <c r="C99" s="525"/>
      <c r="D99" s="525"/>
      <c r="E99" s="248"/>
      <c r="F99" s="526" t="s">
        <v>34</v>
      </c>
      <c r="G99" s="526"/>
      <c r="H99" s="609" t="e">
        <f>SUM(H93:I98)</f>
        <v>#REF!</v>
      </c>
      <c r="I99" s="526"/>
    </row>
    <row r="101" spans="1:9" s="93" customFormat="1" ht="10.5" hidden="1">
      <c r="B101" s="93" t="s">
        <v>302</v>
      </c>
    </row>
    <row r="102" spans="1:9" hidden="1"/>
    <row r="103" spans="1:9" hidden="1">
      <c r="A103" s="76" t="s">
        <v>295</v>
      </c>
    </row>
    <row r="104" spans="1:9" hidden="1">
      <c r="A104" s="76" t="s">
        <v>292</v>
      </c>
    </row>
    <row r="105" spans="1:9" hidden="1"/>
    <row r="106" spans="1:9" ht="23.45" hidden="1" customHeight="1">
      <c r="A106" s="94" t="s">
        <v>259</v>
      </c>
      <c r="B106" s="525" t="s">
        <v>19</v>
      </c>
      <c r="C106" s="525"/>
      <c r="D106" s="525"/>
      <c r="E106" s="248"/>
      <c r="F106" s="525" t="s">
        <v>293</v>
      </c>
      <c r="G106" s="525"/>
      <c r="H106" s="525" t="s">
        <v>301</v>
      </c>
      <c r="I106" s="525"/>
    </row>
    <row r="107" spans="1:9" hidden="1">
      <c r="A107" s="83">
        <v>1</v>
      </c>
      <c r="B107" s="525">
        <v>2</v>
      </c>
      <c r="C107" s="525"/>
      <c r="D107" s="525"/>
      <c r="E107" s="248"/>
      <c r="F107" s="526">
        <v>4</v>
      </c>
      <c r="G107" s="526"/>
      <c r="H107" s="526">
        <v>5</v>
      </c>
      <c r="I107" s="526"/>
    </row>
    <row r="108" spans="1:9" hidden="1">
      <c r="A108" s="83"/>
      <c r="B108" s="537"/>
      <c r="C108" s="537"/>
      <c r="D108" s="537"/>
      <c r="E108" s="248"/>
      <c r="F108" s="526"/>
      <c r="G108" s="526"/>
      <c r="H108" s="609" t="e">
        <f>#REF!+F108</f>
        <v>#REF!</v>
      </c>
      <c r="I108" s="609"/>
    </row>
    <row r="109" spans="1:9" hidden="1">
      <c r="A109" s="83"/>
      <c r="B109" s="537"/>
      <c r="C109" s="537"/>
      <c r="D109" s="537"/>
      <c r="E109" s="248"/>
      <c r="F109" s="526"/>
      <c r="G109" s="526"/>
      <c r="H109" s="609" t="e">
        <f>#REF!+F109</f>
        <v>#REF!</v>
      </c>
      <c r="I109" s="609"/>
    </row>
    <row r="110" spans="1:9" hidden="1">
      <c r="A110" s="83"/>
      <c r="B110" s="537"/>
      <c r="C110" s="537"/>
      <c r="D110" s="537"/>
      <c r="E110" s="248"/>
      <c r="F110" s="526"/>
      <c r="G110" s="526"/>
      <c r="H110" s="609" t="e">
        <f>#REF!+F110</f>
        <v>#REF!</v>
      </c>
      <c r="I110" s="609"/>
    </row>
    <row r="111" spans="1:9" hidden="1">
      <c r="A111" s="83"/>
      <c r="B111" s="537"/>
      <c r="C111" s="537"/>
      <c r="D111" s="537"/>
      <c r="E111" s="248"/>
      <c r="F111" s="526"/>
      <c r="G111" s="526"/>
      <c r="H111" s="609" t="e">
        <f>#REF!+F111</f>
        <v>#REF!</v>
      </c>
      <c r="I111" s="609"/>
    </row>
    <row r="112" spans="1:9" hidden="1">
      <c r="A112" s="83"/>
      <c r="B112" s="537"/>
      <c r="C112" s="537"/>
      <c r="D112" s="537"/>
      <c r="E112" s="248"/>
      <c r="F112" s="526"/>
      <c r="G112" s="526"/>
      <c r="H112" s="609" t="e">
        <f>#REF!+F112</f>
        <v>#REF!</v>
      </c>
      <c r="I112" s="609"/>
    </row>
    <row r="113" spans="1:10" hidden="1">
      <c r="A113" s="83"/>
      <c r="B113" s="537"/>
      <c r="C113" s="537"/>
      <c r="D113" s="537"/>
      <c r="E113" s="248"/>
      <c r="F113" s="526"/>
      <c r="G113" s="526"/>
      <c r="H113" s="609" t="e">
        <f>#REF!+F113</f>
        <v>#REF!</v>
      </c>
      <c r="I113" s="609"/>
    </row>
    <row r="114" spans="1:10" hidden="1">
      <c r="A114" s="83"/>
      <c r="B114" s="525" t="s">
        <v>257</v>
      </c>
      <c r="C114" s="525"/>
      <c r="D114" s="525"/>
      <c r="E114" s="248"/>
      <c r="F114" s="526" t="s">
        <v>34</v>
      </c>
      <c r="G114" s="526"/>
      <c r="H114" s="609" t="e">
        <f>SUM(H108:I113)</f>
        <v>#REF!</v>
      </c>
      <c r="I114" s="526"/>
    </row>
    <row r="115" spans="1:10" hidden="1"/>
    <row r="117" spans="1:10" s="93" customFormat="1" ht="10.5">
      <c r="B117" s="93" t="s">
        <v>361</v>
      </c>
    </row>
    <row r="119" spans="1:10">
      <c r="A119" s="76" t="s">
        <v>295</v>
      </c>
    </row>
    <row r="120" spans="1:10">
      <c r="A120" s="76" t="s">
        <v>292</v>
      </c>
    </row>
    <row r="122" spans="1:10">
      <c r="C122" s="113" t="s">
        <v>362</v>
      </c>
      <c r="D122" s="114"/>
      <c r="E122" s="114"/>
      <c r="F122" s="114"/>
      <c r="G122" s="114"/>
    </row>
    <row r="124" spans="1:10" ht="27" customHeight="1">
      <c r="A124" s="252" t="s">
        <v>259</v>
      </c>
      <c r="B124" s="560" t="s">
        <v>260</v>
      </c>
      <c r="C124" s="560"/>
      <c r="D124" s="252" t="s">
        <v>303</v>
      </c>
      <c r="E124" s="253" t="s">
        <v>304</v>
      </c>
      <c r="F124" s="615" t="s">
        <v>363</v>
      </c>
      <c r="G124" s="615"/>
      <c r="H124" s="616" t="s">
        <v>305</v>
      </c>
      <c r="I124" s="617"/>
      <c r="J124" s="83" t="s">
        <v>306</v>
      </c>
    </row>
    <row r="125" spans="1:10">
      <c r="A125" s="115">
        <v>1</v>
      </c>
      <c r="B125" s="618">
        <v>2</v>
      </c>
      <c r="C125" s="618"/>
      <c r="D125" s="254">
        <v>3</v>
      </c>
      <c r="E125" s="115">
        <v>4</v>
      </c>
      <c r="F125" s="530">
        <v>5</v>
      </c>
      <c r="G125" s="530"/>
      <c r="H125" s="619">
        <v>6</v>
      </c>
      <c r="I125" s="620"/>
      <c r="J125" s="249">
        <v>7</v>
      </c>
    </row>
    <row r="126" spans="1:10">
      <c r="A126" s="101">
        <v>1</v>
      </c>
      <c r="B126" s="537" t="s">
        <v>364</v>
      </c>
      <c r="C126" s="537"/>
      <c r="D126" s="117">
        <v>1</v>
      </c>
      <c r="E126" s="118">
        <v>1</v>
      </c>
      <c r="F126" s="538">
        <f>H126/E126/D126</f>
        <v>0</v>
      </c>
      <c r="G126" s="538"/>
      <c r="H126" s="610">
        <v>0</v>
      </c>
      <c r="I126" s="611"/>
      <c r="J126" s="256">
        <v>0</v>
      </c>
    </row>
    <row r="127" spans="1:10">
      <c r="A127" s="101">
        <f>A126+1</f>
        <v>2</v>
      </c>
      <c r="B127" s="537" t="s">
        <v>307</v>
      </c>
      <c r="C127" s="537"/>
      <c r="D127" s="117">
        <v>1</v>
      </c>
      <c r="E127" s="118">
        <v>12</v>
      </c>
      <c r="F127" s="538">
        <f>H127/E127/D127</f>
        <v>2250</v>
      </c>
      <c r="G127" s="538"/>
      <c r="H127" s="613">
        <v>27000</v>
      </c>
      <c r="I127" s="614"/>
      <c r="J127" s="256">
        <v>0</v>
      </c>
    </row>
    <row r="128" spans="1:10">
      <c r="A128" s="101">
        <f>A127+1</f>
        <v>3</v>
      </c>
      <c r="B128" s="537" t="s">
        <v>308</v>
      </c>
      <c r="C128" s="537"/>
      <c r="D128" s="117">
        <v>1</v>
      </c>
      <c r="E128" s="118">
        <v>12</v>
      </c>
      <c r="F128" s="538">
        <f>H128/E128/D128</f>
        <v>0</v>
      </c>
      <c r="G128" s="538"/>
      <c r="H128" s="610">
        <v>0</v>
      </c>
      <c r="I128" s="611"/>
      <c r="J128" s="256"/>
    </row>
    <row r="129" spans="1:10">
      <c r="A129" s="101"/>
      <c r="B129" s="525" t="s">
        <v>257</v>
      </c>
      <c r="C129" s="525"/>
      <c r="D129" s="256" t="s">
        <v>34</v>
      </c>
      <c r="E129" s="120" t="s">
        <v>34</v>
      </c>
      <c r="F129" s="538" t="s">
        <v>34</v>
      </c>
      <c r="G129" s="538"/>
      <c r="H129" s="612">
        <f>SUM(H126:I128)</f>
        <v>27000</v>
      </c>
      <c r="I129" s="612"/>
      <c r="J129" s="256">
        <f>J128</f>
        <v>0</v>
      </c>
    </row>
    <row r="131" spans="1:10" hidden="1">
      <c r="A131" s="93"/>
      <c r="C131" s="93" t="s">
        <v>365</v>
      </c>
      <c r="D131" s="93"/>
      <c r="E131" s="93"/>
      <c r="F131" s="93"/>
      <c r="G131" s="93"/>
      <c r="H131" s="93"/>
      <c r="I131" s="93"/>
    </row>
    <row r="132" spans="1:10" hidden="1"/>
    <row r="133" spans="1:10" hidden="1"/>
    <row r="134" spans="1:10" ht="24.6" hidden="1" customHeight="1">
      <c r="A134" s="94" t="s">
        <v>259</v>
      </c>
      <c r="B134" s="525" t="s">
        <v>260</v>
      </c>
      <c r="C134" s="525"/>
      <c r="D134" s="525"/>
      <c r="E134" s="248"/>
      <c r="F134" s="525" t="s">
        <v>309</v>
      </c>
      <c r="G134" s="525"/>
      <c r="H134" s="525" t="s">
        <v>310</v>
      </c>
      <c r="I134" s="525"/>
    </row>
    <row r="135" spans="1:10" hidden="1">
      <c r="A135" s="83">
        <v>1</v>
      </c>
      <c r="B135" s="525">
        <v>2</v>
      </c>
      <c r="C135" s="525"/>
      <c r="D135" s="525"/>
      <c r="E135" s="248"/>
      <c r="F135" s="526">
        <v>4</v>
      </c>
      <c r="G135" s="526"/>
      <c r="H135" s="526">
        <v>5</v>
      </c>
      <c r="I135" s="526"/>
    </row>
    <row r="136" spans="1:10" hidden="1">
      <c r="A136" s="83"/>
      <c r="B136" s="537"/>
      <c r="C136" s="537"/>
      <c r="D136" s="537"/>
      <c r="E136" s="248"/>
      <c r="F136" s="526"/>
      <c r="G136" s="526"/>
      <c r="H136" s="609" t="e">
        <f>#REF!*F136</f>
        <v>#REF!</v>
      </c>
      <c r="I136" s="609"/>
    </row>
    <row r="137" spans="1:10" hidden="1">
      <c r="A137" s="83"/>
      <c r="B137" s="537"/>
      <c r="C137" s="537"/>
      <c r="D137" s="537"/>
      <c r="E137" s="248"/>
      <c r="F137" s="526"/>
      <c r="G137" s="526"/>
      <c r="H137" s="609" t="e">
        <f>#REF!*F137</f>
        <v>#REF!</v>
      </c>
      <c r="I137" s="609"/>
    </row>
    <row r="138" spans="1:10" hidden="1">
      <c r="A138" s="83"/>
      <c r="B138" s="537"/>
      <c r="C138" s="537"/>
      <c r="D138" s="537"/>
      <c r="E138" s="248"/>
      <c r="F138" s="526"/>
      <c r="G138" s="526"/>
      <c r="H138" s="609" t="e">
        <f>#REF!*F138</f>
        <v>#REF!</v>
      </c>
      <c r="I138" s="609"/>
    </row>
    <row r="139" spans="1:10" hidden="1">
      <c r="A139" s="83"/>
      <c r="B139" s="537"/>
      <c r="C139" s="537"/>
      <c r="D139" s="537"/>
      <c r="E139" s="248"/>
      <c r="F139" s="526"/>
      <c r="G139" s="526"/>
      <c r="H139" s="609" t="e">
        <f>#REF!*F139</f>
        <v>#REF!</v>
      </c>
      <c r="I139" s="609"/>
    </row>
    <row r="140" spans="1:10" hidden="1">
      <c r="A140" s="83"/>
      <c r="B140" s="537"/>
      <c r="C140" s="537"/>
      <c r="D140" s="537"/>
      <c r="E140" s="248"/>
      <c r="F140" s="526"/>
      <c r="G140" s="526"/>
      <c r="H140" s="609" t="e">
        <f>#REF!*F140</f>
        <v>#REF!</v>
      </c>
      <c r="I140" s="609"/>
    </row>
    <row r="141" spans="1:10" hidden="1">
      <c r="A141" s="83"/>
      <c r="B141" s="537"/>
      <c r="C141" s="537"/>
      <c r="D141" s="537"/>
      <c r="E141" s="248"/>
      <c r="F141" s="526"/>
      <c r="G141" s="526"/>
      <c r="H141" s="609" t="e">
        <f>#REF!*F141</f>
        <v>#REF!</v>
      </c>
      <c r="I141" s="609"/>
    </row>
    <row r="142" spans="1:10" hidden="1">
      <c r="A142" s="83"/>
      <c r="B142" s="525" t="s">
        <v>257</v>
      </c>
      <c r="C142" s="525"/>
      <c r="D142" s="525"/>
      <c r="E142" s="248"/>
      <c r="F142" s="526" t="s">
        <v>34</v>
      </c>
      <c r="G142" s="526"/>
      <c r="H142" s="609" t="e">
        <f>SUM(H136:I141)</f>
        <v>#REF!</v>
      </c>
      <c r="I142" s="526"/>
    </row>
    <row r="145" spans="1:12">
      <c r="A145" s="114"/>
      <c r="B145" s="114"/>
      <c r="C145" s="114" t="s">
        <v>366</v>
      </c>
      <c r="D145" s="114"/>
      <c r="E145" s="114"/>
      <c r="F145" s="114"/>
      <c r="G145" s="114"/>
      <c r="H145" s="114"/>
      <c r="I145" s="114"/>
      <c r="J145" s="114"/>
      <c r="K145" s="114"/>
      <c r="L145" s="114"/>
    </row>
    <row r="146" spans="1:12">
      <c r="A146" s="114"/>
      <c r="B146" s="114"/>
      <c r="C146" s="114"/>
      <c r="D146" s="114"/>
      <c r="E146" s="114"/>
      <c r="F146" s="114"/>
      <c r="G146" s="114"/>
      <c r="H146" s="114"/>
      <c r="I146" s="114" t="s">
        <v>446</v>
      </c>
      <c r="J146" s="114"/>
      <c r="K146" s="114"/>
      <c r="L146" s="114"/>
    </row>
    <row r="147" spans="1:12" ht="34.9" customHeight="1">
      <c r="A147" s="347" t="s">
        <v>259</v>
      </c>
      <c r="B147" s="600" t="s">
        <v>19</v>
      </c>
      <c r="C147" s="600"/>
      <c r="D147" s="347" t="s">
        <v>311</v>
      </c>
      <c r="E147" s="348" t="s">
        <v>312</v>
      </c>
      <c r="F147" s="601" t="s">
        <v>313</v>
      </c>
      <c r="G147" s="601"/>
      <c r="H147" s="600" t="s">
        <v>314</v>
      </c>
      <c r="I147" s="600"/>
      <c r="J147" s="269" t="s">
        <v>306</v>
      </c>
      <c r="K147" s="114"/>
      <c r="L147" s="114"/>
    </row>
    <row r="148" spans="1:12" ht="9.6" customHeight="1">
      <c r="A148" s="269">
        <v>1</v>
      </c>
      <c r="B148" s="600">
        <v>2</v>
      </c>
      <c r="C148" s="600"/>
      <c r="D148" s="347">
        <v>3</v>
      </c>
      <c r="E148" s="269">
        <v>4</v>
      </c>
      <c r="F148" s="601">
        <v>5</v>
      </c>
      <c r="G148" s="601"/>
      <c r="H148" s="600">
        <v>6</v>
      </c>
      <c r="I148" s="600"/>
      <c r="J148" s="269">
        <v>7</v>
      </c>
      <c r="K148" s="114"/>
      <c r="L148" s="114"/>
    </row>
    <row r="149" spans="1:12" ht="12">
      <c r="A149" s="269">
        <v>1</v>
      </c>
      <c r="B149" s="509" t="s">
        <v>317</v>
      </c>
      <c r="C149" s="509"/>
      <c r="D149" s="270">
        <f>H149/E149</f>
        <v>1008.1876569788302</v>
      </c>
      <c r="E149" s="271">
        <v>27.87</v>
      </c>
      <c r="F149" s="510">
        <v>1</v>
      </c>
      <c r="G149" s="510"/>
      <c r="H149" s="511">
        <f>28098.23-0.06+0.02</f>
        <v>28098.19</v>
      </c>
      <c r="I149" s="511"/>
      <c r="J149" s="270"/>
      <c r="K149" s="272">
        <f>H149+H150+H151</f>
        <v>46144.72</v>
      </c>
      <c r="L149" s="114" t="s">
        <v>501</v>
      </c>
    </row>
    <row r="150" spans="1:12" ht="12">
      <c r="A150" s="269">
        <f>A149+1</f>
        <v>2</v>
      </c>
      <c r="B150" s="509" t="s">
        <v>318</v>
      </c>
      <c r="C150" s="509"/>
      <c r="D150" s="270">
        <f>H150/E150</f>
        <v>0</v>
      </c>
      <c r="E150" s="271">
        <v>35.799999999999997</v>
      </c>
      <c r="F150" s="510">
        <v>1</v>
      </c>
      <c r="G150" s="510"/>
      <c r="H150" s="511">
        <v>0</v>
      </c>
      <c r="I150" s="511"/>
      <c r="J150" s="270"/>
      <c r="K150" s="114"/>
      <c r="L150" s="114"/>
    </row>
    <row r="151" spans="1:12" ht="10.15" customHeight="1">
      <c r="A151" s="269">
        <f>A150+1</f>
        <v>3</v>
      </c>
      <c r="B151" s="509" t="s">
        <v>478</v>
      </c>
      <c r="C151" s="509"/>
      <c r="D151" s="270">
        <f>H151/E151</f>
        <v>1008.1860335195531</v>
      </c>
      <c r="E151" s="271">
        <f>35.8*0.5</f>
        <v>17.899999999999999</v>
      </c>
      <c r="F151" s="510">
        <v>1</v>
      </c>
      <c r="G151" s="510"/>
      <c r="H151" s="512">
        <v>18046.53</v>
      </c>
      <c r="I151" s="513"/>
      <c r="J151" s="270"/>
      <c r="K151" s="114"/>
      <c r="L151" s="114"/>
    </row>
    <row r="152" spans="1:12" ht="12">
      <c r="A152" s="269">
        <v>1</v>
      </c>
      <c r="B152" s="509" t="s">
        <v>523</v>
      </c>
      <c r="C152" s="509"/>
      <c r="D152" s="270">
        <f>H152/E152</f>
        <v>1483.7021887334049</v>
      </c>
      <c r="E152" s="271">
        <v>27.87</v>
      </c>
      <c r="F152" s="510">
        <v>1</v>
      </c>
      <c r="G152" s="510"/>
      <c r="H152" s="511">
        <v>41350.78</v>
      </c>
      <c r="I152" s="511"/>
      <c r="J152" s="270"/>
      <c r="K152" s="272">
        <f>H152+H153+H154</f>
        <v>151358.76999999999</v>
      </c>
      <c r="L152" s="114" t="s">
        <v>522</v>
      </c>
    </row>
    <row r="153" spans="1:12" ht="12">
      <c r="A153" s="269">
        <f>A152+1</f>
        <v>2</v>
      </c>
      <c r="B153" s="509" t="s">
        <v>524</v>
      </c>
      <c r="C153" s="509"/>
      <c r="D153" s="270">
        <f>H153/E153</f>
        <v>2104.9072625698323</v>
      </c>
      <c r="E153" s="271">
        <v>35.799999999999997</v>
      </c>
      <c r="F153" s="510">
        <v>1</v>
      </c>
      <c r="G153" s="510"/>
      <c r="H153" s="511">
        <v>75355.679999999993</v>
      </c>
      <c r="I153" s="511"/>
      <c r="J153" s="270"/>
      <c r="K153" s="114"/>
      <c r="L153" s="114"/>
    </row>
    <row r="154" spans="1:12" ht="10.15" customHeight="1">
      <c r="A154" s="269">
        <f>A153+1</f>
        <v>3</v>
      </c>
      <c r="B154" s="509" t="s">
        <v>525</v>
      </c>
      <c r="C154" s="509"/>
      <c r="D154" s="270">
        <f>D153</f>
        <v>2104.9072625698323</v>
      </c>
      <c r="E154" s="271">
        <f>35.8*0.5</f>
        <v>17.899999999999999</v>
      </c>
      <c r="F154" s="510">
        <v>1</v>
      </c>
      <c r="G154" s="510"/>
      <c r="H154" s="512">
        <v>34652.31</v>
      </c>
      <c r="I154" s="513"/>
      <c r="J154" s="270"/>
      <c r="K154" s="114"/>
      <c r="L154" s="114"/>
    </row>
    <row r="155" spans="1:12">
      <c r="A155" s="269">
        <v>6</v>
      </c>
      <c r="B155" s="605" t="s">
        <v>367</v>
      </c>
      <c r="C155" s="606"/>
      <c r="D155" s="270">
        <v>357.85</v>
      </c>
      <c r="E155" s="271">
        <f>H155/F155/D155</f>
        <v>484.88131898840294</v>
      </c>
      <c r="F155" s="607">
        <v>1</v>
      </c>
      <c r="G155" s="608"/>
      <c r="H155" s="512">
        <v>173514.78</v>
      </c>
      <c r="I155" s="513"/>
      <c r="J155" s="270"/>
      <c r="K155" s="272">
        <f>H155</f>
        <v>173514.78</v>
      </c>
      <c r="L155" s="114" t="s">
        <v>367</v>
      </c>
    </row>
    <row r="156" spans="1:12">
      <c r="A156" s="269"/>
      <c r="B156" s="600" t="s">
        <v>257</v>
      </c>
      <c r="C156" s="600"/>
      <c r="D156" s="270" t="s">
        <v>34</v>
      </c>
      <c r="E156" s="271" t="s">
        <v>34</v>
      </c>
      <c r="F156" s="510" t="s">
        <v>34</v>
      </c>
      <c r="G156" s="510"/>
      <c r="H156" s="512">
        <f>SUM(H149:I155)</f>
        <v>371018.27</v>
      </c>
      <c r="I156" s="513"/>
      <c r="J156" s="270">
        <f>SUM(J149:J150)</f>
        <v>0</v>
      </c>
      <c r="K156" s="272"/>
      <c r="L156" s="114"/>
    </row>
    <row r="157" spans="1:12">
      <c r="A157" s="269">
        <v>5</v>
      </c>
      <c r="B157" s="602" t="s">
        <v>368</v>
      </c>
      <c r="C157" s="603"/>
      <c r="D157" s="273"/>
      <c r="E157" s="274"/>
      <c r="F157" s="604">
        <v>1</v>
      </c>
      <c r="G157" s="604"/>
      <c r="H157" s="512">
        <f>'Роспись 2024-2026'!Q15</f>
        <v>61700</v>
      </c>
      <c r="I157" s="513"/>
      <c r="J157" s="270"/>
      <c r="K157" s="114"/>
      <c r="L157" s="114"/>
    </row>
    <row r="158" spans="1:12">
      <c r="A158" s="269"/>
      <c r="B158" s="600" t="s">
        <v>257</v>
      </c>
      <c r="C158" s="600"/>
      <c r="D158" s="270" t="s">
        <v>34</v>
      </c>
      <c r="E158" s="271" t="s">
        <v>34</v>
      </c>
      <c r="F158" s="510" t="s">
        <v>34</v>
      </c>
      <c r="G158" s="510"/>
      <c r="H158" s="512">
        <f>H156+H157</f>
        <v>432718.27</v>
      </c>
      <c r="I158" s="513"/>
      <c r="J158" s="270">
        <f>J156+J157</f>
        <v>0</v>
      </c>
      <c r="K158" s="114"/>
      <c r="L158" s="272"/>
    </row>
    <row r="159" spans="1:12">
      <c r="A159" s="114"/>
      <c r="B159" s="114"/>
      <c r="C159" s="114"/>
      <c r="D159" s="114"/>
      <c r="E159" s="114"/>
      <c r="F159" s="114"/>
      <c r="G159" s="114"/>
      <c r="H159" s="114"/>
      <c r="I159" s="114"/>
      <c r="J159" s="114"/>
      <c r="K159" s="114"/>
      <c r="L159" s="114"/>
    </row>
    <row r="160" spans="1:12">
      <c r="A160" s="114"/>
      <c r="B160" s="114"/>
      <c r="C160" s="114"/>
      <c r="D160" s="114"/>
      <c r="E160" s="114"/>
      <c r="F160" s="114"/>
      <c r="G160" s="114"/>
      <c r="H160" s="114"/>
      <c r="I160" s="114" t="s">
        <v>398</v>
      </c>
      <c r="J160" s="114"/>
      <c r="K160" s="114"/>
      <c r="L160" s="114"/>
    </row>
    <row r="161" spans="1:12" ht="33.75">
      <c r="A161" s="347" t="s">
        <v>259</v>
      </c>
      <c r="B161" s="600" t="s">
        <v>19</v>
      </c>
      <c r="C161" s="600"/>
      <c r="D161" s="347" t="s">
        <v>311</v>
      </c>
      <c r="E161" s="348" t="s">
        <v>312</v>
      </c>
      <c r="F161" s="601" t="s">
        <v>313</v>
      </c>
      <c r="G161" s="601"/>
      <c r="H161" s="600" t="s">
        <v>314</v>
      </c>
      <c r="I161" s="600"/>
      <c r="J161" s="269" t="s">
        <v>306</v>
      </c>
      <c r="K161" s="114"/>
      <c r="L161" s="114"/>
    </row>
    <row r="162" spans="1:12">
      <c r="A162" s="269">
        <v>1</v>
      </c>
      <c r="B162" s="600">
        <v>2</v>
      </c>
      <c r="C162" s="600"/>
      <c r="D162" s="347">
        <v>3</v>
      </c>
      <c r="E162" s="269">
        <v>4</v>
      </c>
      <c r="F162" s="601">
        <v>5</v>
      </c>
      <c r="G162" s="601"/>
      <c r="H162" s="600">
        <v>6</v>
      </c>
      <c r="I162" s="600"/>
      <c r="J162" s="269">
        <v>7</v>
      </c>
      <c r="K162" s="114"/>
      <c r="L162" s="114"/>
    </row>
    <row r="163" spans="1:12" ht="12">
      <c r="A163" s="269">
        <v>1</v>
      </c>
      <c r="B163" s="509" t="s">
        <v>315</v>
      </c>
      <c r="C163" s="509"/>
      <c r="D163" s="270">
        <f>H163/E163</f>
        <v>491.32841971096184</v>
      </c>
      <c r="E163" s="271">
        <v>2526.31</v>
      </c>
      <c r="F163" s="510">
        <v>1</v>
      </c>
      <c r="G163" s="510"/>
      <c r="H163" s="511">
        <v>1241247.8999999999</v>
      </c>
      <c r="I163" s="511"/>
      <c r="J163" s="270"/>
      <c r="K163" s="272">
        <f>H163+H166</f>
        <v>1251987.8099999998</v>
      </c>
      <c r="L163" s="114" t="s">
        <v>502</v>
      </c>
    </row>
    <row r="164" spans="1:12" ht="12">
      <c r="A164" s="269">
        <v>1</v>
      </c>
      <c r="B164" s="509" t="s">
        <v>315</v>
      </c>
      <c r="C164" s="509"/>
      <c r="D164" s="270">
        <f>H164/E164</f>
        <v>206.83662733393766</v>
      </c>
      <c r="E164" s="271">
        <v>2526.31</v>
      </c>
      <c r="F164" s="510">
        <v>1</v>
      </c>
      <c r="G164" s="510"/>
      <c r="H164" s="511">
        <v>522533.44</v>
      </c>
      <c r="I164" s="511"/>
      <c r="J164" s="270"/>
      <c r="K164" s="272">
        <f>H164</f>
        <v>522533.44</v>
      </c>
      <c r="L164" s="114" t="s">
        <v>522</v>
      </c>
    </row>
    <row r="165" spans="1:12" ht="12">
      <c r="A165" s="269">
        <f>A163+1</f>
        <v>2</v>
      </c>
      <c r="B165" s="509" t="s">
        <v>316</v>
      </c>
      <c r="C165" s="509"/>
      <c r="D165" s="270">
        <f>H165/E165</f>
        <v>63287.705685618719</v>
      </c>
      <c r="E165" s="271">
        <v>5.98</v>
      </c>
      <c r="F165" s="510">
        <v>1</v>
      </c>
      <c r="G165" s="510"/>
      <c r="H165" s="511">
        <v>378460.48</v>
      </c>
      <c r="I165" s="511"/>
      <c r="J165" s="270"/>
      <c r="K165" s="272">
        <f>H165</f>
        <v>378460.48</v>
      </c>
      <c r="L165" s="114" t="s">
        <v>503</v>
      </c>
    </row>
    <row r="166" spans="1:12" ht="12">
      <c r="A166" s="269">
        <f>A165+1</f>
        <v>3</v>
      </c>
      <c r="B166" s="509" t="s">
        <v>319</v>
      </c>
      <c r="C166" s="509"/>
      <c r="D166" s="270"/>
      <c r="E166" s="271"/>
      <c r="F166" s="510">
        <v>1</v>
      </c>
      <c r="G166" s="510"/>
      <c r="H166" s="511">
        <v>10739.91</v>
      </c>
      <c r="I166" s="511"/>
      <c r="J166" s="270"/>
      <c r="K166" s="114"/>
      <c r="L166" s="114"/>
    </row>
    <row r="167" spans="1:12">
      <c r="A167" s="269"/>
      <c r="B167" s="600" t="s">
        <v>257</v>
      </c>
      <c r="C167" s="600"/>
      <c r="D167" s="270" t="s">
        <v>34</v>
      </c>
      <c r="E167" s="271" t="s">
        <v>34</v>
      </c>
      <c r="F167" s="510" t="s">
        <v>34</v>
      </c>
      <c r="G167" s="510"/>
      <c r="H167" s="512">
        <f>SUM(H163:I166)</f>
        <v>2152981.73</v>
      </c>
      <c r="I167" s="513"/>
      <c r="J167" s="270">
        <f>SUM(J163:J166)</f>
        <v>0</v>
      </c>
      <c r="K167" s="272">
        <f>'Роспись 2024-2026'!Q10</f>
        <v>2524000</v>
      </c>
      <c r="L167" s="272">
        <f>H156+H167-K167</f>
        <v>0</v>
      </c>
    </row>
    <row r="168" spans="1:12">
      <c r="I168" s="122"/>
      <c r="K168" s="92">
        <f>K149+K155+K163+K165-K167+K152+K164</f>
        <v>0</v>
      </c>
    </row>
    <row r="169" spans="1:12">
      <c r="A169" s="357"/>
      <c r="B169" s="358"/>
      <c r="C169" s="358"/>
      <c r="D169" s="359"/>
      <c r="E169" s="360"/>
      <c r="F169" s="361"/>
      <c r="G169" s="361"/>
      <c r="H169" s="359"/>
      <c r="I169" s="359"/>
      <c r="J169" s="359"/>
      <c r="K169" s="272"/>
      <c r="L169" s="272"/>
    </row>
    <row r="170" spans="1:12">
      <c r="A170" s="357"/>
      <c r="B170" s="358"/>
      <c r="C170" s="358"/>
      <c r="D170" s="359"/>
      <c r="E170" s="360"/>
      <c r="F170" s="361"/>
      <c r="G170" s="361"/>
      <c r="H170" s="359"/>
      <c r="I170" s="359"/>
      <c r="J170" s="359"/>
      <c r="K170" s="272"/>
      <c r="L170" s="272"/>
    </row>
    <row r="171" spans="1:12">
      <c r="A171" s="357"/>
      <c r="B171" s="358"/>
      <c r="C171" s="358"/>
      <c r="D171" s="359"/>
      <c r="E171" s="360"/>
      <c r="F171" s="361"/>
      <c r="G171" s="361"/>
      <c r="H171" s="359"/>
      <c r="I171" s="359"/>
      <c r="J171" s="359"/>
      <c r="K171" s="272"/>
      <c r="L171" s="272"/>
    </row>
    <row r="172" spans="1:12">
      <c r="A172" s="357"/>
      <c r="B172" s="358"/>
      <c r="C172" s="358"/>
      <c r="D172" s="359"/>
      <c r="E172" s="360"/>
      <c r="F172" s="361"/>
      <c r="G172" s="361"/>
      <c r="H172" s="359"/>
      <c r="I172" s="359"/>
      <c r="J172" s="359"/>
      <c r="K172" s="272"/>
      <c r="L172" s="272"/>
    </row>
    <row r="173" spans="1:12">
      <c r="I173" s="122"/>
    </row>
    <row r="174" spans="1:12">
      <c r="C174" s="111" t="s">
        <v>444</v>
      </c>
      <c r="I174" s="122"/>
    </row>
    <row r="175" spans="1:12">
      <c r="I175" s="122"/>
    </row>
    <row r="176" spans="1:12" ht="33.75">
      <c r="A176" s="332" t="s">
        <v>259</v>
      </c>
      <c r="B176" s="568" t="s">
        <v>19</v>
      </c>
      <c r="C176" s="570"/>
      <c r="D176" s="332" t="s">
        <v>311</v>
      </c>
      <c r="E176" s="333" t="s">
        <v>312</v>
      </c>
      <c r="F176" s="637" t="s">
        <v>313</v>
      </c>
      <c r="G176" s="638"/>
      <c r="H176" s="568" t="s">
        <v>314</v>
      </c>
      <c r="I176" s="570"/>
    </row>
    <row r="177" spans="1:17">
      <c r="A177" s="354">
        <v>1</v>
      </c>
      <c r="B177" s="568">
        <v>2</v>
      </c>
      <c r="C177" s="570"/>
      <c r="D177" s="332">
        <v>3</v>
      </c>
      <c r="E177" s="354">
        <v>4</v>
      </c>
      <c r="F177" s="637">
        <v>5</v>
      </c>
      <c r="G177" s="638"/>
      <c r="H177" s="568">
        <v>6</v>
      </c>
      <c r="I177" s="570"/>
    </row>
    <row r="178" spans="1:17" ht="12">
      <c r="A178" s="249">
        <v>1</v>
      </c>
      <c r="B178" s="537" t="s">
        <v>445</v>
      </c>
      <c r="C178" s="537"/>
      <c r="D178" s="256">
        <v>1</v>
      </c>
      <c r="E178" s="120">
        <f>H178/F178/D178</f>
        <v>146000</v>
      </c>
      <c r="F178" s="538">
        <v>1</v>
      </c>
      <c r="G178" s="538"/>
      <c r="H178" s="539">
        <v>146000</v>
      </c>
      <c r="I178" s="539"/>
    </row>
    <row r="179" spans="1:17">
      <c r="I179" s="122"/>
    </row>
    <row r="180" spans="1:17">
      <c r="I180" s="122"/>
    </row>
    <row r="181" spans="1:17">
      <c r="I181" s="122"/>
    </row>
    <row r="182" spans="1:17" s="100" customFormat="1">
      <c r="C182" s="111" t="s">
        <v>369</v>
      </c>
    </row>
    <row r="183" spans="1:17" ht="34.9" customHeight="1">
      <c r="A183" s="100"/>
      <c r="B183" s="100"/>
      <c r="C183" s="100"/>
      <c r="D183" s="100"/>
      <c r="E183" s="100"/>
      <c r="F183" s="100"/>
      <c r="G183" s="100"/>
      <c r="H183" s="100"/>
      <c r="I183" s="100"/>
    </row>
    <row r="184" spans="1:17" ht="9.6" customHeight="1">
      <c r="A184" s="94" t="s">
        <v>259</v>
      </c>
      <c r="B184" s="525" t="s">
        <v>260</v>
      </c>
      <c r="C184" s="525"/>
      <c r="D184" s="525"/>
      <c r="E184" s="248" t="s">
        <v>370</v>
      </c>
      <c r="F184" s="525" t="s">
        <v>321</v>
      </c>
      <c r="G184" s="525"/>
      <c r="H184" s="525" t="s">
        <v>322</v>
      </c>
      <c r="I184" s="525"/>
    </row>
    <row r="185" spans="1:17" ht="15" customHeight="1">
      <c r="A185" s="83">
        <v>1</v>
      </c>
      <c r="B185" s="597" t="s">
        <v>425</v>
      </c>
      <c r="C185" s="598"/>
      <c r="D185" s="599"/>
      <c r="E185" s="121">
        <f>H185/F185</f>
        <v>3000</v>
      </c>
      <c r="F185" s="566">
        <v>4</v>
      </c>
      <c r="G185" s="567"/>
      <c r="H185" s="585">
        <v>12000</v>
      </c>
      <c r="I185" s="595"/>
    </row>
    <row r="186" spans="1:17" ht="15" customHeight="1">
      <c r="A186" s="83">
        <f>A185+1</f>
        <v>2</v>
      </c>
      <c r="B186" s="577" t="s">
        <v>476</v>
      </c>
      <c r="C186" s="578"/>
      <c r="D186" s="579"/>
      <c r="E186" s="121">
        <f t="shared" ref="E186:E196" si="0">H186/F186</f>
        <v>3000</v>
      </c>
      <c r="F186" s="566">
        <v>12</v>
      </c>
      <c r="G186" s="567"/>
      <c r="H186" s="585">
        <v>36000</v>
      </c>
      <c r="I186" s="595"/>
    </row>
    <row r="187" spans="1:17" ht="15" customHeight="1">
      <c r="A187" s="83">
        <f t="shared" ref="A187:A204" si="1">A186+1</f>
        <v>3</v>
      </c>
      <c r="B187" s="577" t="s">
        <v>426</v>
      </c>
      <c r="C187" s="578"/>
      <c r="D187" s="579"/>
      <c r="E187" s="121">
        <f t="shared" si="0"/>
        <v>2500</v>
      </c>
      <c r="F187" s="566">
        <v>12</v>
      </c>
      <c r="G187" s="567"/>
      <c r="H187" s="585">
        <v>30000</v>
      </c>
      <c r="I187" s="595"/>
    </row>
    <row r="188" spans="1:17" ht="15" customHeight="1">
      <c r="A188" s="83">
        <f t="shared" si="1"/>
        <v>4</v>
      </c>
      <c r="B188" s="577" t="s">
        <v>497</v>
      </c>
      <c r="C188" s="578"/>
      <c r="D188" s="579"/>
      <c r="E188" s="121">
        <f t="shared" si="0"/>
        <v>1250</v>
      </c>
      <c r="F188" s="566">
        <v>12</v>
      </c>
      <c r="G188" s="567"/>
      <c r="H188" s="585">
        <v>15000</v>
      </c>
      <c r="I188" s="595"/>
      <c r="N188" s="92"/>
    </row>
    <row r="189" spans="1:17" s="100" customFormat="1" ht="15" customHeight="1">
      <c r="A189" s="83">
        <f t="shared" si="1"/>
        <v>5</v>
      </c>
      <c r="B189" s="577" t="s">
        <v>427</v>
      </c>
      <c r="C189" s="578"/>
      <c r="D189" s="579"/>
      <c r="E189" s="121" t="e">
        <f t="shared" si="0"/>
        <v>#DIV/0!</v>
      </c>
      <c r="F189" s="566"/>
      <c r="G189" s="567"/>
      <c r="H189" s="587"/>
      <c r="I189" s="588"/>
    </row>
    <row r="190" spans="1:17" s="100" customFormat="1" ht="15" customHeight="1">
      <c r="A190" s="83">
        <f t="shared" si="1"/>
        <v>6</v>
      </c>
      <c r="B190" s="577" t="s">
        <v>428</v>
      </c>
      <c r="C190" s="578"/>
      <c r="D190" s="579"/>
      <c r="E190" s="121">
        <f t="shared" si="0"/>
        <v>10524.9125</v>
      </c>
      <c r="F190" s="566">
        <v>4</v>
      </c>
      <c r="G190" s="567"/>
      <c r="H190" s="585">
        <v>42099.65</v>
      </c>
      <c r="I190" s="595"/>
      <c r="K190" s="198"/>
      <c r="L190" s="198"/>
      <c r="M190" s="198"/>
      <c r="N190" s="198"/>
      <c r="O190" s="198"/>
      <c r="P190" s="198"/>
      <c r="Q190" s="198"/>
    </row>
    <row r="191" spans="1:17" s="100" customFormat="1" ht="15" customHeight="1">
      <c r="A191" s="83">
        <f t="shared" si="1"/>
        <v>7</v>
      </c>
      <c r="B191" s="577" t="s">
        <v>429</v>
      </c>
      <c r="C191" s="578"/>
      <c r="D191" s="579"/>
      <c r="E191" s="121">
        <f t="shared" si="0"/>
        <v>0</v>
      </c>
      <c r="F191" s="566">
        <v>1</v>
      </c>
      <c r="G191" s="567"/>
      <c r="H191" s="587"/>
      <c r="I191" s="588"/>
      <c r="K191" s="198"/>
      <c r="L191" s="198"/>
      <c r="M191" s="198"/>
      <c r="N191" s="198"/>
      <c r="O191" s="198"/>
      <c r="P191" s="198"/>
      <c r="Q191" s="198"/>
    </row>
    <row r="192" spans="1:17" s="100" customFormat="1" ht="15" customHeight="1">
      <c r="A192" s="83">
        <f t="shared" si="1"/>
        <v>8</v>
      </c>
      <c r="B192" s="577" t="s">
        <v>498</v>
      </c>
      <c r="C192" s="578"/>
      <c r="D192" s="579"/>
      <c r="E192" s="121">
        <f t="shared" si="0"/>
        <v>1750</v>
      </c>
      <c r="F192" s="566">
        <v>4</v>
      </c>
      <c r="G192" s="567"/>
      <c r="H192" s="587">
        <v>7000</v>
      </c>
      <c r="I192" s="588"/>
      <c r="K192" s="198"/>
      <c r="L192" s="198"/>
      <c r="M192" s="198"/>
      <c r="N192" s="198"/>
      <c r="O192" s="198"/>
      <c r="P192" s="198"/>
      <c r="Q192" s="198"/>
    </row>
    <row r="193" spans="1:17" ht="15" customHeight="1">
      <c r="A193" s="83">
        <f t="shared" si="1"/>
        <v>9</v>
      </c>
      <c r="B193" s="577" t="s">
        <v>351</v>
      </c>
      <c r="C193" s="578"/>
      <c r="D193" s="579"/>
      <c r="E193" s="121">
        <f t="shared" si="0"/>
        <v>0</v>
      </c>
      <c r="F193" s="566">
        <v>1</v>
      </c>
      <c r="G193" s="567"/>
      <c r="H193" s="587"/>
      <c r="I193" s="588"/>
      <c r="K193" s="199"/>
      <c r="L193" s="199"/>
      <c r="M193" s="199"/>
      <c r="N193" s="199"/>
      <c r="O193" s="199"/>
      <c r="P193" s="199"/>
      <c r="Q193" s="199"/>
    </row>
    <row r="194" spans="1:17" ht="15" customHeight="1">
      <c r="A194" s="83">
        <f t="shared" si="1"/>
        <v>10</v>
      </c>
      <c r="B194" s="577" t="s">
        <v>499</v>
      </c>
      <c r="C194" s="578"/>
      <c r="D194" s="579"/>
      <c r="E194" s="121">
        <f t="shared" si="0"/>
        <v>2398</v>
      </c>
      <c r="F194" s="566">
        <v>4</v>
      </c>
      <c r="G194" s="567"/>
      <c r="H194" s="587">
        <v>9592</v>
      </c>
      <c r="I194" s="588"/>
      <c r="K194" s="596"/>
      <c r="L194" s="596"/>
      <c r="M194" s="596"/>
      <c r="N194" s="575"/>
      <c r="O194" s="576"/>
      <c r="P194" s="199"/>
      <c r="Q194" s="199"/>
    </row>
    <row r="195" spans="1:17" ht="15" customHeight="1">
      <c r="A195" s="83">
        <f t="shared" si="1"/>
        <v>11</v>
      </c>
      <c r="B195" s="577" t="s">
        <v>323</v>
      </c>
      <c r="C195" s="578"/>
      <c r="D195" s="579"/>
      <c r="E195" s="121">
        <f t="shared" si="0"/>
        <v>0</v>
      </c>
      <c r="F195" s="566">
        <v>1</v>
      </c>
      <c r="G195" s="567"/>
      <c r="H195" s="587"/>
      <c r="I195" s="588"/>
      <c r="K195" s="574"/>
      <c r="L195" s="574"/>
      <c r="M195" s="574"/>
      <c r="N195" s="575"/>
      <c r="O195" s="575"/>
      <c r="P195" s="199"/>
      <c r="Q195" s="199"/>
    </row>
    <row r="196" spans="1:17" ht="15" customHeight="1">
      <c r="A196" s="83">
        <f t="shared" si="1"/>
        <v>12</v>
      </c>
      <c r="B196" s="577" t="s">
        <v>430</v>
      </c>
      <c r="C196" s="578"/>
      <c r="D196" s="579"/>
      <c r="E196" s="121">
        <f t="shared" si="0"/>
        <v>0</v>
      </c>
      <c r="F196" s="566">
        <v>12</v>
      </c>
      <c r="G196" s="567"/>
      <c r="H196" s="587"/>
      <c r="I196" s="588"/>
      <c r="K196" s="574"/>
      <c r="L196" s="574"/>
      <c r="M196" s="574"/>
      <c r="N196" s="575"/>
      <c r="O196" s="575"/>
      <c r="P196" s="199"/>
      <c r="Q196" s="199"/>
    </row>
    <row r="197" spans="1:17" ht="36.75" customHeight="1">
      <c r="A197" s="302">
        <f t="shared" si="1"/>
        <v>13</v>
      </c>
      <c r="B197" s="580" t="s">
        <v>431</v>
      </c>
      <c r="C197" s="581"/>
      <c r="D197" s="582"/>
      <c r="E197" s="303"/>
      <c r="F197" s="583"/>
      <c r="G197" s="584"/>
      <c r="H197" s="585">
        <f>'Роспись 2024-2026'!Q14</f>
        <v>54000</v>
      </c>
      <c r="I197" s="586"/>
      <c r="K197" s="574"/>
      <c r="L197" s="574"/>
      <c r="M197" s="574"/>
      <c r="N197" s="575"/>
      <c r="O197" s="575"/>
      <c r="P197" s="199"/>
      <c r="Q197" s="199"/>
    </row>
    <row r="198" spans="1:17" ht="15" customHeight="1">
      <c r="A198" s="83">
        <f t="shared" si="1"/>
        <v>14</v>
      </c>
      <c r="B198" s="577" t="s">
        <v>432</v>
      </c>
      <c r="C198" s="578"/>
      <c r="D198" s="579"/>
      <c r="E198" s="121">
        <f t="shared" ref="E198:E204" si="2">H198/F198</f>
        <v>25000</v>
      </c>
      <c r="F198" s="566">
        <v>2</v>
      </c>
      <c r="G198" s="567"/>
      <c r="H198" s="587">
        <v>50000</v>
      </c>
      <c r="I198" s="588"/>
      <c r="K198" s="574"/>
      <c r="L198" s="574"/>
      <c r="M198" s="574"/>
      <c r="N198" s="575"/>
      <c r="O198" s="575"/>
      <c r="P198" s="199"/>
      <c r="Q198" s="199"/>
    </row>
    <row r="199" spans="1:17" ht="15" customHeight="1">
      <c r="A199" s="83">
        <f t="shared" si="1"/>
        <v>15</v>
      </c>
      <c r="B199" s="577" t="s">
        <v>433</v>
      </c>
      <c r="C199" s="578"/>
      <c r="D199" s="579"/>
      <c r="E199" s="121">
        <f t="shared" si="2"/>
        <v>0</v>
      </c>
      <c r="F199" s="566">
        <v>1</v>
      </c>
      <c r="G199" s="567"/>
      <c r="H199" s="587"/>
      <c r="I199" s="588"/>
      <c r="K199" s="574"/>
      <c r="L199" s="574"/>
      <c r="M199" s="574"/>
      <c r="N199" s="575"/>
      <c r="O199" s="575"/>
      <c r="P199" s="199"/>
      <c r="Q199" s="199"/>
    </row>
    <row r="200" spans="1:17" ht="15" customHeight="1">
      <c r="A200" s="83">
        <f t="shared" si="1"/>
        <v>16</v>
      </c>
      <c r="B200" s="577" t="s">
        <v>434</v>
      </c>
      <c r="C200" s="578"/>
      <c r="D200" s="579"/>
      <c r="E200" s="121">
        <f t="shared" si="2"/>
        <v>0</v>
      </c>
      <c r="F200" s="566">
        <v>1</v>
      </c>
      <c r="G200" s="567"/>
      <c r="H200" s="587"/>
      <c r="I200" s="588"/>
      <c r="K200" s="574"/>
      <c r="L200" s="574"/>
      <c r="M200" s="574"/>
      <c r="N200" s="575"/>
      <c r="O200" s="575"/>
      <c r="P200" s="199"/>
      <c r="Q200" s="199"/>
    </row>
    <row r="201" spans="1:17" ht="15" customHeight="1">
      <c r="A201" s="83">
        <f t="shared" si="1"/>
        <v>17</v>
      </c>
      <c r="B201" s="577" t="s">
        <v>324</v>
      </c>
      <c r="C201" s="578"/>
      <c r="D201" s="579"/>
      <c r="E201" s="121" t="e">
        <f t="shared" si="2"/>
        <v>#DIV/0!</v>
      </c>
      <c r="F201" s="563"/>
      <c r="G201" s="563"/>
      <c r="H201" s="587">
        <v>336800</v>
      </c>
      <c r="I201" s="589"/>
      <c r="K201" s="574"/>
      <c r="L201" s="574"/>
      <c r="M201" s="574"/>
      <c r="N201" s="575"/>
      <c r="O201" s="575"/>
      <c r="P201" s="199"/>
      <c r="Q201" s="199"/>
    </row>
    <row r="202" spans="1:17" ht="15" customHeight="1">
      <c r="A202" s="83">
        <f t="shared" si="1"/>
        <v>18</v>
      </c>
      <c r="B202" s="590" t="s">
        <v>449</v>
      </c>
      <c r="C202" s="591"/>
      <c r="D202" s="592"/>
      <c r="E202" s="121" t="e">
        <f t="shared" si="2"/>
        <v>#DIV/0!</v>
      </c>
      <c r="F202" s="566"/>
      <c r="G202" s="567"/>
      <c r="H202" s="587">
        <v>12705.44</v>
      </c>
      <c r="I202" s="589"/>
      <c r="K202" s="574"/>
      <c r="L202" s="574"/>
      <c r="M202" s="574"/>
      <c r="N202" s="575"/>
      <c r="O202" s="576"/>
      <c r="P202" s="199"/>
      <c r="Q202" s="199"/>
    </row>
    <row r="203" spans="1:17" ht="15" customHeight="1">
      <c r="A203" s="83">
        <f t="shared" si="1"/>
        <v>19</v>
      </c>
      <c r="B203" s="590" t="s">
        <v>448</v>
      </c>
      <c r="C203" s="591"/>
      <c r="D203" s="592"/>
      <c r="E203" s="121">
        <f t="shared" si="2"/>
        <v>0</v>
      </c>
      <c r="F203" s="566">
        <v>1</v>
      </c>
      <c r="G203" s="567"/>
      <c r="H203" s="587"/>
      <c r="I203" s="589"/>
      <c r="K203" s="574"/>
      <c r="L203" s="574"/>
      <c r="M203" s="574"/>
      <c r="N203" s="575"/>
      <c r="O203" s="576"/>
      <c r="P203" s="199"/>
      <c r="Q203" s="199"/>
    </row>
    <row r="204" spans="1:17" ht="15" customHeight="1">
      <c r="A204" s="83">
        <f t="shared" si="1"/>
        <v>20</v>
      </c>
      <c r="B204" s="590" t="s">
        <v>447</v>
      </c>
      <c r="C204" s="591"/>
      <c r="D204" s="592"/>
      <c r="E204" s="121" t="e">
        <f t="shared" si="2"/>
        <v>#DIV/0!</v>
      </c>
      <c r="F204" s="563"/>
      <c r="G204" s="563"/>
      <c r="H204" s="585">
        <v>33120</v>
      </c>
      <c r="I204" s="595"/>
      <c r="K204" s="574"/>
      <c r="L204" s="574"/>
      <c r="M204" s="574"/>
      <c r="N204" s="575"/>
      <c r="O204" s="576"/>
      <c r="P204" s="199"/>
      <c r="Q204" s="199"/>
    </row>
    <row r="205" spans="1:17" ht="15" customHeight="1">
      <c r="A205" s="83"/>
      <c r="B205" s="593" t="s">
        <v>257</v>
      </c>
      <c r="C205" s="593"/>
      <c r="D205" s="593"/>
      <c r="E205" s="256"/>
      <c r="F205" s="538" t="s">
        <v>34</v>
      </c>
      <c r="G205" s="538"/>
      <c r="H205" s="594">
        <f>SUM(H185:I204)</f>
        <v>638317.09</v>
      </c>
      <c r="I205" s="594"/>
      <c r="K205" s="574"/>
      <c r="L205" s="574"/>
      <c r="M205" s="574"/>
      <c r="N205" s="575"/>
      <c r="O205" s="576"/>
      <c r="P205" s="199"/>
      <c r="Q205" s="199"/>
    </row>
    <row r="206" spans="1:17" ht="15" customHeight="1">
      <c r="K206" s="574"/>
      <c r="L206" s="574"/>
      <c r="M206" s="574"/>
      <c r="N206" s="575"/>
      <c r="O206" s="576"/>
      <c r="P206" s="199"/>
      <c r="Q206" s="199"/>
    </row>
    <row r="207" spans="1:17" ht="15" customHeight="1">
      <c r="C207" s="122"/>
      <c r="D207" s="122"/>
      <c r="E207" s="92"/>
      <c r="F207" s="92"/>
      <c r="G207" s="92"/>
      <c r="H207" s="92"/>
      <c r="I207" s="92"/>
      <c r="K207" s="574"/>
      <c r="L207" s="574"/>
      <c r="M207" s="574"/>
      <c r="N207" s="575"/>
      <c r="O207" s="576"/>
      <c r="P207" s="199"/>
      <c r="Q207" s="199"/>
    </row>
    <row r="208" spans="1:17" ht="15" customHeight="1">
      <c r="B208" s="247"/>
      <c r="C208" s="32" t="s">
        <v>371</v>
      </c>
      <c r="D208" s="247"/>
      <c r="K208" s="199"/>
      <c r="L208" s="199"/>
      <c r="M208" s="199"/>
      <c r="N208" s="199"/>
      <c r="O208" s="199"/>
      <c r="P208" s="199"/>
      <c r="Q208" s="199"/>
    </row>
    <row r="209" spans="1:17" ht="15" customHeight="1">
      <c r="B209" s="247"/>
      <c r="C209" s="247"/>
      <c r="D209" s="247"/>
      <c r="K209" s="199"/>
      <c r="L209" s="199"/>
      <c r="M209" s="199"/>
      <c r="N209" s="199"/>
      <c r="O209" s="199"/>
      <c r="P209" s="199"/>
      <c r="Q209" s="199"/>
    </row>
    <row r="210" spans="1:17" ht="15" customHeight="1">
      <c r="A210" s="94" t="s">
        <v>259</v>
      </c>
      <c r="B210" s="568" t="s">
        <v>260</v>
      </c>
      <c r="C210" s="569"/>
      <c r="D210" s="569"/>
      <c r="E210" s="570"/>
      <c r="F210" s="568"/>
      <c r="G210" s="570"/>
      <c r="H210" s="568"/>
      <c r="I210" s="570"/>
      <c r="K210" s="199"/>
      <c r="L210" s="199"/>
      <c r="M210" s="199"/>
      <c r="N210" s="199"/>
      <c r="O210" s="199"/>
      <c r="P210" s="199"/>
      <c r="Q210" s="199"/>
    </row>
    <row r="211" spans="1:17" ht="15" customHeight="1">
      <c r="A211" s="249">
        <v>1</v>
      </c>
      <c r="B211" s="568">
        <v>2</v>
      </c>
      <c r="C211" s="569"/>
      <c r="D211" s="569"/>
      <c r="E211" s="570"/>
      <c r="F211" s="568" t="s">
        <v>372</v>
      </c>
      <c r="G211" s="570"/>
      <c r="H211" s="94" t="s">
        <v>373</v>
      </c>
      <c r="I211" s="94" t="s">
        <v>325</v>
      </c>
      <c r="K211" s="199"/>
      <c r="L211" s="199"/>
      <c r="M211" s="199"/>
      <c r="N211" s="199"/>
      <c r="O211" s="199"/>
      <c r="P211" s="199"/>
      <c r="Q211" s="199"/>
    </row>
    <row r="212" spans="1:17" ht="15" customHeight="1">
      <c r="A212" s="249">
        <v>1</v>
      </c>
      <c r="B212" s="237" t="s">
        <v>374</v>
      </c>
      <c r="C212" s="238"/>
      <c r="D212" s="238"/>
      <c r="E212" s="239"/>
      <c r="F212" s="514">
        <f>I212/H212</f>
        <v>2240.7400000000002</v>
      </c>
      <c r="G212" s="515"/>
      <c r="H212" s="339">
        <v>12</v>
      </c>
      <c r="I212" s="339">
        <v>26888.880000000001</v>
      </c>
      <c r="K212" s="199"/>
      <c r="L212" s="199"/>
      <c r="M212" s="199"/>
      <c r="N212" s="199"/>
      <c r="O212" s="199"/>
      <c r="P212" s="199"/>
      <c r="Q212" s="199"/>
    </row>
    <row r="213" spans="1:17" ht="15" customHeight="1">
      <c r="A213" s="249">
        <f>A212+1</f>
        <v>2</v>
      </c>
      <c r="B213" s="240" t="s">
        <v>375</v>
      </c>
      <c r="C213" s="238"/>
      <c r="D213" s="238"/>
      <c r="E213" s="239"/>
      <c r="F213" s="514" t="e">
        <f t="shared" ref="F213:F226" si="3">I213/H213</f>
        <v>#DIV/0!</v>
      </c>
      <c r="G213" s="515"/>
      <c r="H213" s="339"/>
      <c r="I213" s="339"/>
      <c r="J213" s="92"/>
      <c r="K213" s="199"/>
      <c r="L213" s="199"/>
      <c r="M213" s="199"/>
      <c r="N213" s="199"/>
      <c r="O213" s="199"/>
      <c r="P213" s="199"/>
      <c r="Q213" s="199"/>
    </row>
    <row r="214" spans="1:17" ht="19.899999999999999" customHeight="1">
      <c r="A214" s="249">
        <f>A213+1</f>
        <v>3</v>
      </c>
      <c r="B214" s="534" t="s">
        <v>377</v>
      </c>
      <c r="C214" s="535"/>
      <c r="D214" s="535"/>
      <c r="E214" s="536"/>
      <c r="F214" s="514">
        <f t="shared" si="3"/>
        <v>20845.91</v>
      </c>
      <c r="G214" s="515"/>
      <c r="H214" s="339">
        <v>1</v>
      </c>
      <c r="I214" s="339">
        <f>40000-19154.09</f>
        <v>20845.91</v>
      </c>
      <c r="K214" s="574"/>
      <c r="L214" s="574"/>
      <c r="M214" s="574"/>
      <c r="N214" s="575"/>
      <c r="O214" s="576"/>
      <c r="P214" s="199"/>
      <c r="Q214" s="199"/>
    </row>
    <row r="215" spans="1:17" ht="15" customHeight="1">
      <c r="A215" s="249">
        <f t="shared" ref="A215:A225" si="4">A214+1</f>
        <v>4</v>
      </c>
      <c r="B215" s="240" t="s">
        <v>379</v>
      </c>
      <c r="C215" s="238"/>
      <c r="D215" s="238"/>
      <c r="E215" s="239"/>
      <c r="F215" s="514">
        <f t="shared" si="3"/>
        <v>1500</v>
      </c>
      <c r="G215" s="515"/>
      <c r="H215" s="339">
        <v>12</v>
      </c>
      <c r="I215" s="339">
        <v>18000</v>
      </c>
      <c r="K215" s="207"/>
      <c r="L215" s="199"/>
      <c r="M215" s="199"/>
      <c r="N215" s="199"/>
      <c r="O215" s="199"/>
      <c r="P215" s="199"/>
      <c r="Q215" s="199"/>
    </row>
    <row r="216" spans="1:17" ht="15" customHeight="1">
      <c r="A216" s="249">
        <f t="shared" si="4"/>
        <v>5</v>
      </c>
      <c r="B216" s="240" t="s">
        <v>327</v>
      </c>
      <c r="C216" s="238"/>
      <c r="D216" s="238"/>
      <c r="E216" s="239"/>
      <c r="F216" s="514" t="e">
        <f t="shared" si="3"/>
        <v>#DIV/0!</v>
      </c>
      <c r="G216" s="515"/>
      <c r="H216" s="339"/>
      <c r="I216" s="339"/>
      <c r="K216" s="199"/>
      <c r="L216" s="199"/>
      <c r="M216" s="199"/>
      <c r="N216" s="199"/>
      <c r="O216" s="199"/>
      <c r="P216" s="199"/>
      <c r="Q216" s="199"/>
    </row>
    <row r="217" spans="1:17" ht="15" customHeight="1">
      <c r="A217" s="249">
        <f t="shared" si="4"/>
        <v>6</v>
      </c>
      <c r="B217" s="240" t="s">
        <v>376</v>
      </c>
      <c r="C217" s="238"/>
      <c r="D217" s="238"/>
      <c r="E217" s="239"/>
      <c r="F217" s="514">
        <f t="shared" si="3"/>
        <v>949.0100000000001</v>
      </c>
      <c r="G217" s="515"/>
      <c r="H217" s="339">
        <v>12</v>
      </c>
      <c r="I217" s="339">
        <v>11388.12</v>
      </c>
      <c r="K217" s="199"/>
      <c r="L217" s="199"/>
      <c r="M217" s="199"/>
      <c r="N217" s="199"/>
      <c r="O217" s="199"/>
      <c r="P217" s="199"/>
      <c r="Q217" s="199"/>
    </row>
    <row r="218" spans="1:17" ht="15" customHeight="1">
      <c r="A218" s="249">
        <f t="shared" si="4"/>
        <v>7</v>
      </c>
      <c r="B218" s="240" t="s">
        <v>326</v>
      </c>
      <c r="C218" s="238"/>
      <c r="D218" s="238"/>
      <c r="E218" s="239"/>
      <c r="F218" s="514">
        <f t="shared" si="3"/>
        <v>250000</v>
      </c>
      <c r="G218" s="515"/>
      <c r="H218" s="339">
        <v>1</v>
      </c>
      <c r="I218" s="339">
        <v>250000</v>
      </c>
      <c r="K218" s="199"/>
      <c r="L218" s="199"/>
      <c r="M218" s="199"/>
      <c r="N218" s="199"/>
      <c r="O218" s="199"/>
      <c r="P218" s="199"/>
      <c r="Q218" s="199"/>
    </row>
    <row r="219" spans="1:17" ht="15" customHeight="1">
      <c r="A219" s="249">
        <f t="shared" si="4"/>
        <v>8</v>
      </c>
      <c r="B219" s="241" t="s">
        <v>380</v>
      </c>
      <c r="C219" s="242"/>
      <c r="D219" s="242"/>
      <c r="E219" s="239"/>
      <c r="F219" s="514" t="e">
        <f t="shared" si="3"/>
        <v>#DIV/0!</v>
      </c>
      <c r="G219" s="515"/>
      <c r="H219" s="339"/>
      <c r="I219" s="339"/>
      <c r="K219" s="199"/>
      <c r="L219" s="199"/>
      <c r="M219" s="199"/>
      <c r="N219" s="199"/>
      <c r="O219" s="199"/>
      <c r="P219" s="199"/>
      <c r="Q219" s="199"/>
    </row>
    <row r="220" spans="1:17" ht="15" customHeight="1">
      <c r="A220" s="249">
        <f t="shared" si="4"/>
        <v>9</v>
      </c>
      <c r="B220" s="241" t="s">
        <v>328</v>
      </c>
      <c r="C220" s="242"/>
      <c r="D220" s="242"/>
      <c r="E220" s="239"/>
      <c r="F220" s="514" t="e">
        <f t="shared" si="3"/>
        <v>#DIV/0!</v>
      </c>
      <c r="G220" s="515"/>
      <c r="H220" s="339"/>
      <c r="I220" s="339"/>
      <c r="K220" s="200"/>
      <c r="L220" s="200"/>
      <c r="M220" s="200"/>
      <c r="N220" s="200"/>
      <c r="O220" s="200"/>
      <c r="P220" s="564"/>
      <c r="Q220" s="564"/>
    </row>
    <row r="221" spans="1:17" ht="15" customHeight="1">
      <c r="A221" s="249">
        <f t="shared" si="4"/>
        <v>10</v>
      </c>
      <c r="B221" s="241" t="s">
        <v>378</v>
      </c>
      <c r="C221" s="242"/>
      <c r="D221" s="242"/>
      <c r="E221" s="243"/>
      <c r="F221" s="514">
        <f t="shared" si="3"/>
        <v>0</v>
      </c>
      <c r="G221" s="515"/>
      <c r="H221" s="339">
        <v>1</v>
      </c>
      <c r="I221" s="339"/>
      <c r="K221" s="200"/>
      <c r="L221" s="200"/>
      <c r="M221" s="200"/>
      <c r="N221" s="200"/>
      <c r="O221" s="200"/>
      <c r="P221" s="564"/>
      <c r="Q221" s="564"/>
    </row>
    <row r="222" spans="1:17" ht="15" customHeight="1">
      <c r="A222" s="249">
        <f t="shared" si="4"/>
        <v>11</v>
      </c>
      <c r="B222" s="534" t="s">
        <v>463</v>
      </c>
      <c r="C222" s="535"/>
      <c r="D222" s="535"/>
      <c r="E222" s="536"/>
      <c r="F222" s="514" t="e">
        <f t="shared" si="3"/>
        <v>#DIV/0!</v>
      </c>
      <c r="G222" s="515"/>
      <c r="H222" s="339"/>
      <c r="I222" s="339"/>
      <c r="K222" s="200"/>
      <c r="L222" s="200"/>
      <c r="M222" s="200"/>
      <c r="N222" s="200"/>
      <c r="O222" s="200"/>
      <c r="P222" s="564"/>
      <c r="Q222" s="564"/>
    </row>
    <row r="223" spans="1:17" ht="15" customHeight="1">
      <c r="A223" s="249">
        <f t="shared" si="4"/>
        <v>12</v>
      </c>
      <c r="B223" s="276" t="s">
        <v>451</v>
      </c>
      <c r="C223" s="277"/>
      <c r="D223" s="277"/>
      <c r="E223" s="278"/>
      <c r="F223" s="514">
        <f t="shared" si="3"/>
        <v>0</v>
      </c>
      <c r="G223" s="515"/>
      <c r="H223" s="339">
        <v>9</v>
      </c>
      <c r="I223" s="339">
        <f>J223*8</f>
        <v>0</v>
      </c>
      <c r="J223" s="208"/>
      <c r="K223" s="200"/>
      <c r="L223" s="200"/>
      <c r="M223" s="200"/>
      <c r="N223" s="200"/>
      <c r="O223" s="200"/>
      <c r="P223" s="564"/>
      <c r="Q223" s="564"/>
    </row>
    <row r="224" spans="1:17" ht="15" customHeight="1">
      <c r="A224" s="249">
        <f t="shared" si="4"/>
        <v>13</v>
      </c>
      <c r="B224" s="534" t="s">
        <v>452</v>
      </c>
      <c r="C224" s="535"/>
      <c r="D224" s="535"/>
      <c r="E224" s="536"/>
      <c r="F224" s="514" t="e">
        <f t="shared" si="3"/>
        <v>#DIV/0!</v>
      </c>
      <c r="G224" s="515"/>
      <c r="H224" s="339"/>
      <c r="I224" s="356">
        <v>3000</v>
      </c>
      <c r="J224" s="154"/>
      <c r="K224" s="200"/>
      <c r="L224" s="200"/>
      <c r="M224" s="200"/>
      <c r="N224" s="200"/>
      <c r="O224" s="200"/>
      <c r="P224" s="564"/>
      <c r="Q224" s="564"/>
    </row>
    <row r="225" spans="1:17" ht="15" customHeight="1">
      <c r="A225" s="249">
        <f t="shared" si="4"/>
        <v>14</v>
      </c>
      <c r="B225" s="534" t="s">
        <v>453</v>
      </c>
      <c r="C225" s="535"/>
      <c r="D225" s="535"/>
      <c r="E225" s="536"/>
      <c r="F225" s="514" t="e">
        <f t="shared" si="3"/>
        <v>#DIV/0!</v>
      </c>
      <c r="G225" s="515"/>
      <c r="H225" s="339"/>
      <c r="I225" s="356">
        <v>2400</v>
      </c>
      <c r="K225" s="201"/>
      <c r="L225" s="202"/>
      <c r="M225" s="202"/>
      <c r="N225" s="202"/>
      <c r="O225" s="202"/>
      <c r="P225" s="564"/>
      <c r="Q225" s="564"/>
    </row>
    <row r="226" spans="1:17" ht="15" customHeight="1">
      <c r="A226" s="249">
        <f t="shared" ref="A226:A229" si="5">A221+1</f>
        <v>11</v>
      </c>
      <c r="B226" s="534" t="s">
        <v>454</v>
      </c>
      <c r="C226" s="535"/>
      <c r="D226" s="535"/>
      <c r="E226" s="536"/>
      <c r="F226" s="514" t="e">
        <f t="shared" si="3"/>
        <v>#DIV/0!</v>
      </c>
      <c r="G226" s="515"/>
      <c r="H226" s="339"/>
      <c r="I226" s="356">
        <v>20160</v>
      </c>
      <c r="K226" s="201"/>
      <c r="L226" s="202"/>
      <c r="M226" s="202"/>
      <c r="N226" s="202"/>
      <c r="O226" s="202"/>
      <c r="P226" s="258"/>
      <c r="Q226" s="258"/>
    </row>
    <row r="227" spans="1:17" ht="15" customHeight="1">
      <c r="A227" s="249">
        <f t="shared" si="5"/>
        <v>12</v>
      </c>
      <c r="B227" s="531"/>
      <c r="C227" s="532"/>
      <c r="D227" s="532"/>
      <c r="E227" s="533"/>
      <c r="F227" s="514"/>
      <c r="G227" s="515"/>
      <c r="H227" s="255"/>
      <c r="I227" s="255"/>
      <c r="K227" s="201"/>
      <c r="L227" s="202"/>
      <c r="M227" s="202"/>
      <c r="N227" s="202"/>
      <c r="O227" s="202"/>
      <c r="P227" s="258"/>
      <c r="Q227" s="258"/>
    </row>
    <row r="228" spans="1:17" ht="15" customHeight="1">
      <c r="A228" s="249">
        <f t="shared" si="5"/>
        <v>13</v>
      </c>
      <c r="B228" s="531"/>
      <c r="C228" s="532"/>
      <c r="D228" s="532"/>
      <c r="E228" s="533"/>
      <c r="F228" s="514"/>
      <c r="G228" s="515"/>
      <c r="H228" s="125"/>
      <c r="I228" s="255"/>
      <c r="K228" s="201"/>
      <c r="L228" s="202"/>
      <c r="M228" s="202"/>
      <c r="N228" s="202"/>
      <c r="O228" s="202"/>
      <c r="P228" s="258"/>
      <c r="Q228" s="258"/>
    </row>
    <row r="229" spans="1:17" ht="15" customHeight="1">
      <c r="A229" s="249">
        <f t="shared" si="5"/>
        <v>14</v>
      </c>
      <c r="B229" s="531" t="s">
        <v>435</v>
      </c>
      <c r="C229" s="532"/>
      <c r="D229" s="532"/>
      <c r="E229" s="533"/>
      <c r="F229" s="514"/>
      <c r="G229" s="515"/>
      <c r="H229" s="125"/>
      <c r="I229" s="210">
        <f>'Роспись 2024-2026'!Q20</f>
        <v>969600</v>
      </c>
      <c r="K229" s="201"/>
      <c r="L229" s="202"/>
      <c r="M229" s="202"/>
      <c r="N229" s="202"/>
      <c r="O229" s="202"/>
      <c r="P229" s="258"/>
      <c r="Q229" s="258"/>
    </row>
    <row r="230" spans="1:17" ht="15" customHeight="1">
      <c r="A230" s="249">
        <f>A225+1</f>
        <v>15</v>
      </c>
      <c r="B230" s="531" t="s">
        <v>436</v>
      </c>
      <c r="C230" s="532"/>
      <c r="D230" s="532"/>
      <c r="E230" s="533"/>
      <c r="F230" s="514"/>
      <c r="G230" s="515"/>
      <c r="H230" s="125"/>
      <c r="I230" s="255">
        <f>'Роспись 2024-2026'!Q21</f>
        <v>1423600</v>
      </c>
      <c r="K230" s="201"/>
      <c r="L230" s="202"/>
      <c r="M230" s="202"/>
      <c r="N230" s="202"/>
      <c r="O230" s="202"/>
      <c r="P230" s="258"/>
      <c r="Q230" s="258"/>
    </row>
    <row r="231" spans="1:17" ht="15" customHeight="1">
      <c r="A231" s="83"/>
      <c r="B231" s="571" t="s">
        <v>257</v>
      </c>
      <c r="C231" s="572"/>
      <c r="D231" s="572"/>
      <c r="E231" s="573"/>
      <c r="F231" s="514"/>
      <c r="G231" s="515"/>
      <c r="H231" s="126"/>
      <c r="I231" s="257">
        <f>SUM(I212:I230)</f>
        <v>2745882.91</v>
      </c>
      <c r="K231" s="201"/>
      <c r="L231" s="202"/>
      <c r="M231" s="202"/>
      <c r="N231" s="202"/>
      <c r="O231" s="202"/>
      <c r="P231" s="564"/>
      <c r="Q231" s="564"/>
    </row>
    <row r="232" spans="1:17" ht="15" customHeight="1">
      <c r="B232" s="128"/>
      <c r="C232" s="128"/>
      <c r="D232" s="128"/>
      <c r="E232" s="128"/>
      <c r="F232" s="124"/>
      <c r="G232" s="124"/>
      <c r="H232" s="129"/>
      <c r="I232" s="123"/>
      <c r="K232" s="201"/>
      <c r="L232" s="202"/>
      <c r="M232" s="202"/>
      <c r="N232" s="202"/>
      <c r="O232" s="202"/>
      <c r="P232" s="564"/>
      <c r="Q232" s="564"/>
    </row>
    <row r="233" spans="1:17" ht="15" customHeight="1">
      <c r="K233" s="201"/>
      <c r="L233" s="202"/>
      <c r="M233" s="202"/>
      <c r="N233" s="202"/>
      <c r="O233" s="202"/>
      <c r="P233" s="564"/>
      <c r="Q233" s="564"/>
    </row>
    <row r="234" spans="1:17" ht="15" customHeight="1">
      <c r="A234" s="94" t="s">
        <v>259</v>
      </c>
      <c r="B234" s="568" t="s">
        <v>381</v>
      </c>
      <c r="C234" s="569"/>
      <c r="D234" s="569"/>
      <c r="E234" s="570"/>
      <c r="F234" s="525"/>
      <c r="G234" s="525"/>
      <c r="H234" s="525"/>
      <c r="I234" s="525"/>
      <c r="K234" s="203"/>
      <c r="L234" s="204"/>
      <c r="M234" s="204"/>
      <c r="N234" s="204"/>
      <c r="O234" s="204"/>
      <c r="P234" s="565"/>
      <c r="Q234" s="565"/>
    </row>
    <row r="235" spans="1:17" ht="15" customHeight="1">
      <c r="A235" s="249">
        <v>1</v>
      </c>
      <c r="B235" s="568" t="s">
        <v>382</v>
      </c>
      <c r="C235" s="569"/>
      <c r="D235" s="569"/>
      <c r="E235" s="570"/>
      <c r="F235" s="525" t="s">
        <v>383</v>
      </c>
      <c r="G235" s="525"/>
      <c r="H235" s="94" t="s">
        <v>384</v>
      </c>
      <c r="I235" s="94" t="s">
        <v>325</v>
      </c>
      <c r="K235" s="201"/>
      <c r="L235" s="202"/>
      <c r="M235" s="202"/>
      <c r="N235" s="202"/>
      <c r="O235" s="202"/>
      <c r="P235" s="564"/>
      <c r="Q235" s="564"/>
    </row>
    <row r="236" spans="1:17" ht="30" customHeight="1">
      <c r="A236" s="249">
        <v>1</v>
      </c>
      <c r="B236" s="531" t="s">
        <v>388</v>
      </c>
      <c r="C236" s="532"/>
      <c r="D236" s="532"/>
      <c r="E236" s="533"/>
      <c r="F236" s="563"/>
      <c r="G236" s="563"/>
      <c r="H236" s="125"/>
      <c r="I236" s="125">
        <f>'Роспись 2024-2026'!Q16</f>
        <v>1201500</v>
      </c>
      <c r="J236" s="76" t="s">
        <v>474</v>
      </c>
      <c r="K236" s="201"/>
      <c r="L236" s="202"/>
      <c r="M236" s="202"/>
      <c r="N236" s="202"/>
      <c r="O236" s="202"/>
      <c r="P236" s="564"/>
      <c r="Q236" s="564"/>
    </row>
    <row r="237" spans="1:17" ht="30" customHeight="1">
      <c r="A237" s="249">
        <f>A236+1</f>
        <v>2</v>
      </c>
      <c r="B237" s="531" t="s">
        <v>388</v>
      </c>
      <c r="C237" s="532"/>
      <c r="D237" s="532"/>
      <c r="E237" s="533"/>
      <c r="F237" s="563"/>
      <c r="G237" s="563"/>
      <c r="H237" s="125"/>
      <c r="I237" s="125">
        <f>'Роспись 2024-2026'!Q5</f>
        <v>0</v>
      </c>
      <c r="J237" s="76" t="s">
        <v>475</v>
      </c>
      <c r="K237" s="201"/>
      <c r="L237" s="202"/>
      <c r="M237" s="202"/>
      <c r="N237" s="202"/>
      <c r="O237" s="202"/>
      <c r="P237" s="564"/>
      <c r="Q237" s="564"/>
    </row>
    <row r="238" spans="1:17" ht="15" customHeight="1">
      <c r="A238" s="249">
        <f t="shared" ref="A238:A246" si="6">A237+1</f>
        <v>3</v>
      </c>
      <c r="B238" s="531" t="s">
        <v>441</v>
      </c>
      <c r="C238" s="532"/>
      <c r="D238" s="532"/>
      <c r="E238" s="533"/>
      <c r="F238" s="563"/>
      <c r="G238" s="563"/>
      <c r="H238" s="125"/>
      <c r="I238" s="125">
        <f>'Роспись 2024-2026'!Q7*0.9</f>
        <v>0</v>
      </c>
      <c r="K238" s="199"/>
      <c r="L238" s="199"/>
      <c r="M238" s="199"/>
      <c r="N238" s="199"/>
      <c r="O238" s="199"/>
      <c r="P238" s="199"/>
      <c r="Q238" s="205"/>
    </row>
    <row r="239" spans="1:17" ht="15" customHeight="1">
      <c r="A239" s="249">
        <f t="shared" si="6"/>
        <v>4</v>
      </c>
      <c r="B239" s="531" t="s">
        <v>442</v>
      </c>
      <c r="C239" s="532"/>
      <c r="D239" s="532"/>
      <c r="E239" s="533"/>
      <c r="F239" s="563"/>
      <c r="G239" s="563"/>
      <c r="H239" s="125"/>
      <c r="I239" s="125">
        <f>'Роспись 2024-2026'!Q7*0.1</f>
        <v>0</v>
      </c>
      <c r="J239" s="92"/>
      <c r="K239" s="199"/>
      <c r="L239" s="199"/>
      <c r="M239" s="199"/>
      <c r="N239" s="199"/>
      <c r="O239" s="199"/>
      <c r="P239" s="199"/>
      <c r="Q239" s="199"/>
    </row>
    <row r="240" spans="1:17" ht="15" customHeight="1">
      <c r="A240" s="249">
        <f t="shared" si="6"/>
        <v>5</v>
      </c>
      <c r="B240" s="531" t="s">
        <v>385</v>
      </c>
      <c r="C240" s="532"/>
      <c r="D240" s="532"/>
      <c r="E240" s="533"/>
      <c r="F240" s="563"/>
      <c r="G240" s="563"/>
      <c r="H240" s="125"/>
      <c r="I240" s="125"/>
      <c r="K240" s="199"/>
      <c r="L240" s="199"/>
      <c r="M240" s="199"/>
      <c r="N240" s="199"/>
      <c r="O240" s="199"/>
      <c r="P240" s="199"/>
      <c r="Q240" s="199"/>
    </row>
    <row r="241" spans="1:17" ht="15" customHeight="1">
      <c r="A241" s="249">
        <f t="shared" si="6"/>
        <v>6</v>
      </c>
      <c r="B241" s="531" t="s">
        <v>386</v>
      </c>
      <c r="C241" s="532"/>
      <c r="D241" s="532"/>
      <c r="E241" s="533"/>
      <c r="F241" s="566"/>
      <c r="G241" s="567"/>
      <c r="H241" s="131"/>
      <c r="I241" s="125"/>
      <c r="K241" s="199"/>
      <c r="L241" s="199"/>
      <c r="M241" s="199"/>
      <c r="N241" s="199"/>
      <c r="O241" s="199"/>
      <c r="P241" s="199"/>
      <c r="Q241" s="199"/>
    </row>
    <row r="242" spans="1:17" ht="15" customHeight="1">
      <c r="A242" s="249">
        <f t="shared" si="6"/>
        <v>7</v>
      </c>
      <c r="B242" s="531" t="s">
        <v>341</v>
      </c>
      <c r="C242" s="532"/>
      <c r="D242" s="532"/>
      <c r="E242" s="533"/>
      <c r="F242" s="563"/>
      <c r="G242" s="563"/>
      <c r="H242" s="125"/>
      <c r="I242" s="125"/>
      <c r="K242" s="199"/>
      <c r="L242" s="199"/>
      <c r="M242" s="199"/>
      <c r="N242" s="199"/>
      <c r="O242" s="199"/>
      <c r="P242" s="199"/>
      <c r="Q242" s="199"/>
    </row>
    <row r="243" spans="1:17" ht="15" customHeight="1">
      <c r="A243" s="249">
        <f t="shared" si="6"/>
        <v>8</v>
      </c>
      <c r="B243" s="531" t="s">
        <v>353</v>
      </c>
      <c r="C243" s="532"/>
      <c r="D243" s="532"/>
      <c r="E243" s="533"/>
      <c r="F243" s="530"/>
      <c r="G243" s="530"/>
      <c r="H243" s="135"/>
      <c r="I243" s="135"/>
      <c r="K243" s="199"/>
      <c r="L243" s="199"/>
      <c r="M243" s="199"/>
      <c r="N243" s="199"/>
      <c r="O243" s="199"/>
      <c r="P243" s="199"/>
      <c r="Q243" s="199"/>
    </row>
    <row r="244" spans="1:17" ht="15" customHeight="1">
      <c r="A244" s="249">
        <f t="shared" si="6"/>
        <v>9</v>
      </c>
      <c r="B244" s="531" t="s">
        <v>443</v>
      </c>
      <c r="C244" s="532"/>
      <c r="D244" s="532"/>
      <c r="E244" s="533"/>
      <c r="F244" s="530"/>
      <c r="G244" s="530"/>
      <c r="H244" s="135"/>
      <c r="I244" s="209">
        <f>40000*9</f>
        <v>360000</v>
      </c>
      <c r="J244" s="92"/>
      <c r="K244" s="199"/>
      <c r="L244" s="199"/>
      <c r="M244" s="199"/>
      <c r="N244" s="199"/>
      <c r="O244" s="199"/>
      <c r="P244" s="199"/>
      <c r="Q244" s="199"/>
    </row>
    <row r="245" spans="1:17" ht="15" customHeight="1">
      <c r="A245" s="249">
        <f t="shared" si="6"/>
        <v>10</v>
      </c>
      <c r="B245" s="531" t="s">
        <v>450</v>
      </c>
      <c r="C245" s="532"/>
      <c r="D245" s="532"/>
      <c r="E245" s="533"/>
      <c r="F245" s="530"/>
      <c r="G245" s="530"/>
      <c r="H245" s="135"/>
      <c r="I245" s="135"/>
      <c r="J245" s="130"/>
      <c r="K245" s="559"/>
      <c r="L245" s="559"/>
      <c r="M245" s="559"/>
      <c r="N245" s="559"/>
      <c r="O245" s="565"/>
      <c r="P245" s="565"/>
      <c r="Q245" s="199"/>
    </row>
    <row r="246" spans="1:17" ht="15" customHeight="1">
      <c r="A246" s="249">
        <f t="shared" si="6"/>
        <v>11</v>
      </c>
      <c r="B246" s="132" t="s">
        <v>462</v>
      </c>
      <c r="C246" s="133"/>
      <c r="D246" s="133"/>
      <c r="E246" s="134"/>
      <c r="F246" s="530"/>
      <c r="G246" s="530"/>
      <c r="H246" s="135"/>
      <c r="I246" s="135">
        <v>10000</v>
      </c>
      <c r="J246" s="130"/>
      <c r="K246" s="559"/>
      <c r="L246" s="559"/>
      <c r="M246" s="559"/>
      <c r="N246" s="559"/>
      <c r="O246" s="565"/>
      <c r="P246" s="565"/>
      <c r="Q246" s="199"/>
    </row>
    <row r="247" spans="1:17" ht="15" hidden="1" customHeight="1">
      <c r="A247" s="105"/>
      <c r="B247" s="132"/>
      <c r="C247" s="133"/>
      <c r="D247" s="133"/>
      <c r="E247" s="134"/>
      <c r="F247" s="530"/>
      <c r="G247" s="530"/>
      <c r="H247" s="135"/>
      <c r="I247" s="135"/>
      <c r="J247" s="130"/>
      <c r="K247" s="559"/>
      <c r="L247" s="559"/>
      <c r="M247" s="559"/>
      <c r="N247" s="559"/>
      <c r="O247" s="565"/>
      <c r="P247" s="565"/>
      <c r="Q247" s="199"/>
    </row>
    <row r="248" spans="1:17" ht="15" hidden="1" customHeight="1">
      <c r="A248" s="105"/>
      <c r="B248" s="132"/>
      <c r="C248" s="133"/>
      <c r="D248" s="133"/>
      <c r="E248" s="134"/>
      <c r="F248" s="530"/>
      <c r="G248" s="530"/>
      <c r="H248" s="135"/>
      <c r="I248" s="135"/>
      <c r="J248" s="130"/>
      <c r="K248" s="559"/>
      <c r="L248" s="559"/>
      <c r="M248" s="559"/>
      <c r="N248" s="559"/>
      <c r="O248" s="565"/>
      <c r="P248" s="565"/>
      <c r="Q248" s="199"/>
    </row>
    <row r="249" spans="1:17" ht="15" hidden="1" customHeight="1">
      <c r="A249" s="105"/>
      <c r="B249" s="132"/>
      <c r="C249" s="133"/>
      <c r="D249" s="133"/>
      <c r="E249" s="134"/>
      <c r="F249" s="530"/>
      <c r="G249" s="530"/>
      <c r="H249" s="135"/>
      <c r="I249" s="135"/>
      <c r="K249" s="559"/>
      <c r="L249" s="559"/>
      <c r="M249" s="559"/>
      <c r="N249" s="559"/>
      <c r="O249" s="565"/>
      <c r="P249" s="565"/>
      <c r="Q249" s="199"/>
    </row>
    <row r="250" spans="1:17" ht="15" hidden="1" customHeight="1">
      <c r="A250" s="105"/>
      <c r="B250" s="132"/>
      <c r="C250" s="133"/>
      <c r="D250" s="133"/>
      <c r="E250" s="134"/>
      <c r="F250" s="530"/>
      <c r="G250" s="530"/>
      <c r="H250" s="136"/>
      <c r="I250" s="135"/>
      <c r="K250" s="199"/>
      <c r="L250" s="199"/>
      <c r="M250" s="199"/>
      <c r="N250" s="199"/>
      <c r="O250" s="199"/>
      <c r="P250" s="199"/>
      <c r="Q250" s="199"/>
    </row>
    <row r="251" spans="1:17" ht="15" hidden="1" customHeight="1">
      <c r="A251" s="105"/>
      <c r="B251" s="132"/>
      <c r="C251" s="133"/>
      <c r="D251" s="133"/>
      <c r="E251" s="134"/>
      <c r="F251" s="530"/>
      <c r="G251" s="530"/>
      <c r="H251" s="135"/>
      <c r="I251" s="135"/>
    </row>
    <row r="252" spans="1:17" s="100" customFormat="1" ht="15" hidden="1" customHeight="1">
      <c r="A252" s="105"/>
      <c r="B252" s="132"/>
      <c r="C252" s="133"/>
      <c r="D252" s="133"/>
      <c r="E252" s="134"/>
      <c r="F252" s="530"/>
      <c r="G252" s="530"/>
      <c r="H252" s="135"/>
      <c r="I252" s="135"/>
    </row>
    <row r="253" spans="1:17" s="100" customFormat="1" ht="15" hidden="1" customHeight="1">
      <c r="A253" s="105"/>
      <c r="B253" s="132"/>
      <c r="C253" s="133"/>
      <c r="D253" s="133"/>
      <c r="E253" s="134"/>
      <c r="F253" s="530"/>
      <c r="G253" s="530"/>
      <c r="H253" s="136"/>
      <c r="I253" s="135"/>
    </row>
    <row r="254" spans="1:17" s="100" customFormat="1" ht="15" hidden="1" customHeight="1">
      <c r="A254" s="105"/>
      <c r="B254" s="132"/>
      <c r="C254" s="133"/>
      <c r="D254" s="133"/>
      <c r="E254" s="134"/>
      <c r="F254" s="530"/>
      <c r="G254" s="530"/>
      <c r="H254" s="135"/>
      <c r="I254" s="135"/>
    </row>
    <row r="255" spans="1:17" s="100" customFormat="1" ht="15" hidden="1" customHeight="1">
      <c r="A255" s="105"/>
      <c r="B255" s="132"/>
      <c r="C255" s="133"/>
      <c r="D255" s="133"/>
      <c r="E255" s="134"/>
      <c r="F255" s="530"/>
      <c r="G255" s="530"/>
      <c r="H255" s="135"/>
      <c r="I255" s="135"/>
    </row>
    <row r="256" spans="1:17" s="100" customFormat="1" ht="15" hidden="1" customHeight="1">
      <c r="A256" s="105"/>
      <c r="B256" s="132"/>
      <c r="C256" s="133"/>
      <c r="D256" s="133"/>
      <c r="E256" s="134"/>
      <c r="F256" s="530"/>
      <c r="G256" s="530"/>
      <c r="H256" s="135"/>
      <c r="I256" s="135"/>
    </row>
    <row r="257" spans="1:10" s="100" customFormat="1" ht="15" hidden="1" customHeight="1">
      <c r="A257" s="105"/>
      <c r="B257" s="132"/>
      <c r="C257" s="133"/>
      <c r="D257" s="133"/>
      <c r="E257" s="134"/>
      <c r="F257" s="530"/>
      <c r="G257" s="530"/>
      <c r="H257" s="135"/>
      <c r="I257" s="135"/>
    </row>
    <row r="258" spans="1:10" s="100" customFormat="1" ht="15" hidden="1" customHeight="1">
      <c r="A258" s="105"/>
      <c r="B258" s="132"/>
      <c r="C258" s="133"/>
      <c r="D258" s="133"/>
      <c r="E258" s="134"/>
      <c r="F258" s="530"/>
      <c r="G258" s="530"/>
      <c r="H258" s="135"/>
      <c r="I258" s="135"/>
    </row>
    <row r="259" spans="1:10" s="100" customFormat="1" ht="15" hidden="1" customHeight="1">
      <c r="A259" s="105"/>
      <c r="B259" s="132"/>
      <c r="C259" s="133"/>
      <c r="D259" s="133"/>
      <c r="E259" s="134"/>
      <c r="F259" s="530"/>
      <c r="G259" s="530"/>
      <c r="H259" s="135"/>
      <c r="I259" s="135"/>
    </row>
    <row r="260" spans="1:10" s="100" customFormat="1" ht="15" customHeight="1">
      <c r="B260" s="76"/>
    </row>
    <row r="261" spans="1:10" s="100" customFormat="1" ht="15" customHeight="1">
      <c r="B261" s="76"/>
    </row>
    <row r="262" spans="1:10" s="100" customFormat="1" ht="15" customHeight="1" thickBot="1">
      <c r="B262" s="76"/>
    </row>
    <row r="263" spans="1:10" s="100" customFormat="1" ht="15" hidden="1" customHeight="1">
      <c r="C263" s="111" t="s">
        <v>387</v>
      </c>
    </row>
    <row r="264" spans="1:10" s="100" customFormat="1" ht="15" hidden="1" customHeight="1"/>
    <row r="265" spans="1:10" s="100" customFormat="1" ht="15" hidden="1" customHeight="1">
      <c r="A265" s="97" t="s">
        <v>259</v>
      </c>
      <c r="B265" s="560" t="s">
        <v>260</v>
      </c>
      <c r="C265" s="560"/>
      <c r="D265" s="560"/>
      <c r="E265" s="252" t="s">
        <v>320</v>
      </c>
      <c r="F265" s="560" t="s">
        <v>329</v>
      </c>
      <c r="G265" s="560"/>
      <c r="H265" s="560" t="s">
        <v>330</v>
      </c>
      <c r="I265" s="560"/>
    </row>
    <row r="266" spans="1:10" s="100" customFormat="1" ht="15" hidden="1" customHeight="1">
      <c r="A266" s="138">
        <v>1</v>
      </c>
      <c r="B266" s="561">
        <v>2</v>
      </c>
      <c r="C266" s="561"/>
      <c r="D266" s="561"/>
      <c r="E266" s="259"/>
      <c r="F266" s="562">
        <v>4</v>
      </c>
      <c r="G266" s="562"/>
      <c r="H266" s="562">
        <v>5</v>
      </c>
      <c r="I266" s="562"/>
    </row>
    <row r="267" spans="1:10" s="100" customFormat="1" ht="15" hidden="1" customHeight="1">
      <c r="A267" s="105"/>
      <c r="B267" s="528" t="s">
        <v>388</v>
      </c>
      <c r="C267" s="528"/>
      <c r="D267" s="528"/>
      <c r="E267" s="140"/>
      <c r="F267" s="529"/>
      <c r="G267" s="529"/>
      <c r="H267" s="529">
        <f>E267*F267</f>
        <v>0</v>
      </c>
      <c r="I267" s="529"/>
    </row>
    <row r="268" spans="1:10" s="100" customFormat="1" ht="15" hidden="1" customHeight="1">
      <c r="A268" s="105"/>
      <c r="B268" s="528" t="s">
        <v>389</v>
      </c>
      <c r="C268" s="528"/>
      <c r="D268" s="528"/>
      <c r="E268" s="140"/>
      <c r="F268" s="529"/>
      <c r="G268" s="529"/>
      <c r="H268" s="529">
        <f>E268*F268</f>
        <v>0</v>
      </c>
      <c r="I268" s="529"/>
      <c r="J268" s="137"/>
    </row>
    <row r="269" spans="1:10" s="100" customFormat="1" ht="12" hidden="1" thickBot="1">
      <c r="A269" s="105"/>
      <c r="B269" s="528" t="s">
        <v>390</v>
      </c>
      <c r="C269" s="528"/>
      <c r="D269" s="528"/>
      <c r="E269" s="140"/>
      <c r="F269" s="529"/>
      <c r="G269" s="529"/>
      <c r="H269" s="529">
        <f>E269*F269</f>
        <v>0</v>
      </c>
      <c r="I269" s="529"/>
    </row>
    <row r="270" spans="1:10" s="100" customFormat="1" ht="12" hidden="1" thickBot="1">
      <c r="A270" s="105"/>
      <c r="B270" s="528" t="s">
        <v>391</v>
      </c>
      <c r="C270" s="528"/>
      <c r="D270" s="528"/>
      <c r="E270" s="140"/>
      <c r="F270" s="529"/>
      <c r="G270" s="529"/>
      <c r="H270" s="529">
        <f>E270*F270</f>
        <v>0</v>
      </c>
      <c r="I270" s="529"/>
    </row>
    <row r="271" spans="1:10" s="100" customFormat="1" ht="12" hidden="1" thickBot="1">
      <c r="A271" s="138"/>
      <c r="B271" s="540" t="s">
        <v>392</v>
      </c>
      <c r="C271" s="540"/>
      <c r="D271" s="540"/>
      <c r="E271" s="140"/>
      <c r="F271" s="529"/>
      <c r="G271" s="529"/>
      <c r="H271" s="529">
        <f>E271*F271</f>
        <v>0</v>
      </c>
      <c r="I271" s="529"/>
    </row>
    <row r="272" spans="1:10" s="100" customFormat="1" ht="12" hidden="1" thickBot="1">
      <c r="A272" s="141"/>
      <c r="B272" s="541" t="s">
        <v>298</v>
      </c>
      <c r="C272" s="541"/>
      <c r="D272" s="541"/>
      <c r="E272" s="263"/>
      <c r="F272" s="542" t="s">
        <v>34</v>
      </c>
      <c r="G272" s="542"/>
      <c r="H272" s="542">
        <f>SUM(H268:I271)</f>
        <v>0</v>
      </c>
      <c r="I272" s="543"/>
    </row>
    <row r="273" spans="1:11" s="100" customFormat="1" ht="22.15" customHeight="1">
      <c r="A273" s="264"/>
      <c r="B273" s="518" t="s">
        <v>331</v>
      </c>
      <c r="C273" s="518"/>
      <c r="D273" s="518"/>
      <c r="E273" s="519" t="s">
        <v>332</v>
      </c>
      <c r="F273" s="520"/>
    </row>
    <row r="274" spans="1:11" s="100" customFormat="1" ht="12">
      <c r="A274" s="266"/>
      <c r="B274" s="521" t="s">
        <v>333</v>
      </c>
      <c r="C274" s="521"/>
      <c r="D274" s="521"/>
      <c r="E274" s="265" t="s">
        <v>334</v>
      </c>
      <c r="F274" s="265" t="s">
        <v>335</v>
      </c>
      <c r="G274" s="265" t="s">
        <v>393</v>
      </c>
      <c r="H274" s="76"/>
      <c r="I274" s="76"/>
    </row>
    <row r="275" spans="1:11" s="100" customFormat="1" ht="15" customHeight="1">
      <c r="A275" s="265">
        <v>1</v>
      </c>
      <c r="B275" s="527" t="s">
        <v>336</v>
      </c>
      <c r="C275" s="527"/>
      <c r="D275" s="527"/>
      <c r="E275" s="265">
        <v>222</v>
      </c>
      <c r="F275" s="146"/>
      <c r="G275" s="188"/>
      <c r="H275" s="76"/>
      <c r="I275" s="76"/>
    </row>
    <row r="276" spans="1:11" s="100" customFormat="1" ht="15" customHeight="1">
      <c r="A276" s="265">
        <f>1+A275</f>
        <v>2</v>
      </c>
      <c r="B276" s="516" t="s">
        <v>338</v>
      </c>
      <c r="C276" s="516"/>
      <c r="D276" s="516"/>
      <c r="E276" s="147">
        <v>221</v>
      </c>
      <c r="F276" s="148">
        <f>H129</f>
        <v>27000</v>
      </c>
      <c r="G276" s="148">
        <f>J127</f>
        <v>0</v>
      </c>
      <c r="H276" s="76"/>
      <c r="I276" s="92"/>
    </row>
    <row r="277" spans="1:11" s="100" customFormat="1" ht="15" customHeight="1">
      <c r="A277" s="265">
        <f t="shared" ref="A277:A290" si="7">1+A276</f>
        <v>3</v>
      </c>
      <c r="B277" s="516" t="s">
        <v>337</v>
      </c>
      <c r="C277" s="516"/>
      <c r="D277" s="516"/>
      <c r="E277" s="147">
        <v>223</v>
      </c>
      <c r="F277" s="148">
        <f>H158</f>
        <v>432718.27</v>
      </c>
      <c r="G277" s="148">
        <f>J158</f>
        <v>0</v>
      </c>
      <c r="H277" s="76"/>
      <c r="I277" s="92"/>
    </row>
    <row r="278" spans="1:11" s="100" customFormat="1" ht="15" customHeight="1">
      <c r="A278" s="265">
        <f t="shared" si="7"/>
        <v>4</v>
      </c>
      <c r="B278" s="516" t="s">
        <v>458</v>
      </c>
      <c r="C278" s="516"/>
      <c r="D278" s="516"/>
      <c r="E278" s="147">
        <v>224</v>
      </c>
      <c r="F278" s="149">
        <f>H178</f>
        <v>146000</v>
      </c>
      <c r="G278" s="150"/>
      <c r="H278" s="76"/>
      <c r="I278" s="92"/>
    </row>
    <row r="279" spans="1:11" s="100" customFormat="1" ht="15" customHeight="1">
      <c r="A279" s="265">
        <f t="shared" si="7"/>
        <v>5</v>
      </c>
      <c r="B279" s="522" t="s">
        <v>339</v>
      </c>
      <c r="C279" s="523"/>
      <c r="D279" s="524"/>
      <c r="E279" s="147">
        <v>225</v>
      </c>
      <c r="F279" s="149">
        <f>H205</f>
        <v>638317.09</v>
      </c>
      <c r="G279" s="150"/>
      <c r="H279" s="76"/>
      <c r="I279" s="92"/>
    </row>
    <row r="280" spans="1:11" s="100" customFormat="1" ht="15" customHeight="1">
      <c r="A280" s="265">
        <f t="shared" si="7"/>
        <v>6</v>
      </c>
      <c r="B280" s="516" t="s">
        <v>340</v>
      </c>
      <c r="C280" s="516"/>
      <c r="D280" s="516"/>
      <c r="E280" s="147">
        <v>226</v>
      </c>
      <c r="F280" s="148">
        <f>I231</f>
        <v>2745882.91</v>
      </c>
      <c r="G280" s="150"/>
      <c r="H280" s="76"/>
      <c r="I280" s="92"/>
    </row>
    <row r="281" spans="1:11" s="100" customFormat="1" ht="15" customHeight="1">
      <c r="A281" s="265">
        <f t="shared" si="7"/>
        <v>7</v>
      </c>
      <c r="B281" s="516" t="s">
        <v>461</v>
      </c>
      <c r="C281" s="516"/>
      <c r="D281" s="516"/>
      <c r="E281" s="147">
        <v>227</v>
      </c>
      <c r="F281" s="148">
        <f>I246</f>
        <v>10000</v>
      </c>
      <c r="G281" s="150"/>
      <c r="H281" s="76"/>
      <c r="I281" s="92"/>
    </row>
    <row r="282" spans="1:11" s="111" customFormat="1" ht="15" customHeight="1">
      <c r="A282" s="265">
        <f t="shared" si="7"/>
        <v>8</v>
      </c>
      <c r="B282" s="516" t="s">
        <v>455</v>
      </c>
      <c r="C282" s="516"/>
      <c r="D282" s="516"/>
      <c r="E282" s="147">
        <v>343</v>
      </c>
      <c r="F282" s="148">
        <f>I244</f>
        <v>360000</v>
      </c>
      <c r="G282" s="150"/>
      <c r="H282" s="76"/>
      <c r="I282" s="92"/>
      <c r="J282" s="112">
        <f>H271</f>
        <v>0</v>
      </c>
    </row>
    <row r="283" spans="1:11" s="111" customFormat="1" ht="15" customHeight="1">
      <c r="A283" s="265">
        <f t="shared" si="7"/>
        <v>9</v>
      </c>
      <c r="B283" s="516" t="s">
        <v>394</v>
      </c>
      <c r="C283" s="516"/>
      <c r="D283" s="516"/>
      <c r="E283" s="147">
        <v>344</v>
      </c>
      <c r="F283" s="148">
        <f>I243</f>
        <v>0</v>
      </c>
      <c r="G283" s="150"/>
      <c r="H283" s="76"/>
      <c r="I283" s="92"/>
      <c r="J283" s="112">
        <f>H272</f>
        <v>0</v>
      </c>
    </row>
    <row r="284" spans="1:11" s="100" customFormat="1" ht="15" customHeight="1">
      <c r="A284" s="265">
        <f t="shared" si="7"/>
        <v>10</v>
      </c>
      <c r="B284" s="516" t="s">
        <v>395</v>
      </c>
      <c r="C284" s="516"/>
      <c r="D284" s="516"/>
      <c r="E284" s="147">
        <v>345</v>
      </c>
      <c r="F284" s="148">
        <f>I242</f>
        <v>0</v>
      </c>
      <c r="G284" s="148"/>
      <c r="H284" s="76"/>
      <c r="I284" s="76"/>
    </row>
    <row r="285" spans="1:11" ht="15" customHeight="1">
      <c r="A285" s="265">
        <f t="shared" si="7"/>
        <v>11</v>
      </c>
      <c r="B285" s="522" t="s">
        <v>396</v>
      </c>
      <c r="C285" s="523"/>
      <c r="D285" s="524"/>
      <c r="E285" s="147">
        <v>346</v>
      </c>
      <c r="F285" s="148">
        <f>I240+I241</f>
        <v>0</v>
      </c>
      <c r="G285" s="150"/>
      <c r="I285" s="92"/>
    </row>
    <row r="286" spans="1:11" ht="15" customHeight="1">
      <c r="A286" s="265">
        <f t="shared" si="7"/>
        <v>12</v>
      </c>
      <c r="B286" s="516" t="s">
        <v>437</v>
      </c>
      <c r="C286" s="516"/>
      <c r="D286" s="516"/>
      <c r="E286" s="147">
        <v>310</v>
      </c>
      <c r="F286" s="148">
        <f>I236</f>
        <v>1201500</v>
      </c>
      <c r="G286" s="150"/>
    </row>
    <row r="287" spans="1:11" ht="15" customHeight="1">
      <c r="A287" s="265">
        <f t="shared" si="7"/>
        <v>13</v>
      </c>
      <c r="B287" s="516" t="s">
        <v>456</v>
      </c>
      <c r="C287" s="516"/>
      <c r="D287" s="516"/>
      <c r="E287" s="147">
        <v>310</v>
      </c>
      <c r="F287" s="148">
        <f>I237</f>
        <v>0</v>
      </c>
      <c r="G287" s="151"/>
    </row>
    <row r="288" spans="1:11" ht="15" customHeight="1">
      <c r="A288" s="265">
        <f t="shared" si="7"/>
        <v>14</v>
      </c>
      <c r="B288" s="516" t="s">
        <v>459</v>
      </c>
      <c r="C288" s="516"/>
      <c r="D288" s="516"/>
      <c r="E288" s="147">
        <v>291</v>
      </c>
      <c r="F288" s="148">
        <f>I245</f>
        <v>0</v>
      </c>
      <c r="G288" s="151"/>
      <c r="H288" s="76" t="s">
        <v>460</v>
      </c>
      <c r="J288" s="130">
        <v>221</v>
      </c>
      <c r="K288" s="130">
        <f>F276</f>
        <v>27000</v>
      </c>
    </row>
    <row r="289" spans="1:11" ht="15" customHeight="1">
      <c r="A289" s="265">
        <f t="shared" si="7"/>
        <v>15</v>
      </c>
      <c r="B289" s="516" t="s">
        <v>457</v>
      </c>
      <c r="C289" s="516"/>
      <c r="D289" s="516"/>
      <c r="E289" s="147">
        <v>342</v>
      </c>
      <c r="F289" s="148">
        <f>I238</f>
        <v>0</v>
      </c>
      <c r="G289" s="151"/>
      <c r="J289" s="130">
        <v>224</v>
      </c>
      <c r="K289" s="130">
        <f>F278</f>
        <v>146000</v>
      </c>
    </row>
    <row r="290" spans="1:11" ht="15" customHeight="1">
      <c r="A290" s="265">
        <f t="shared" si="7"/>
        <v>16</v>
      </c>
      <c r="B290" s="516" t="s">
        <v>457</v>
      </c>
      <c r="C290" s="516"/>
      <c r="D290" s="516"/>
      <c r="E290" s="147">
        <v>346</v>
      </c>
      <c r="F290" s="148">
        <f>I239</f>
        <v>0</v>
      </c>
      <c r="G290" s="151"/>
      <c r="J290" s="130">
        <v>225</v>
      </c>
      <c r="K290" s="130">
        <f>F279-H197</f>
        <v>584317.09</v>
      </c>
    </row>
    <row r="291" spans="1:11" ht="15" customHeight="1">
      <c r="A291" s="266"/>
      <c r="B291" s="516" t="s">
        <v>397</v>
      </c>
      <c r="C291" s="517"/>
      <c r="D291" s="517"/>
      <c r="E291" s="147"/>
      <c r="F291" s="152">
        <f>SUM(F275:F290)</f>
        <v>5561418.2699999996</v>
      </c>
      <c r="G291" s="153">
        <f>'Роспись 2024-2026'!Q5+'Роспись 2024-2026'!Q7+'Роспись 2024-2026'!Q9+'Роспись 2024-2026'!Q10+'Роспись 2024-2026'!Q14+'Роспись 2024-2026'!Q15+'Роспись 2024-2026'!Q16+'Роспись 2024-2026'!Q20+'Роспись 2024-2026'!Q21</f>
        <v>7714400</v>
      </c>
      <c r="H291" s="154">
        <f>F291-G291</f>
        <v>-2152981.7300000004</v>
      </c>
      <c r="J291" s="130">
        <v>226</v>
      </c>
      <c r="K291" s="130">
        <f>F280-I229-I230</f>
        <v>352682.91000000015</v>
      </c>
    </row>
    <row r="292" spans="1:11" ht="15" customHeight="1">
      <c r="B292" s="155"/>
      <c r="C292" s="155"/>
      <c r="D292" s="155"/>
      <c r="E292" s="155"/>
      <c r="F292" s="155"/>
      <c r="G292" s="155"/>
      <c r="H292" s="156">
        <f>H291+F299</f>
        <v>0</v>
      </c>
      <c r="J292" s="130">
        <v>227</v>
      </c>
      <c r="K292" s="130">
        <f>F281</f>
        <v>10000</v>
      </c>
    </row>
    <row r="293" spans="1:11" ht="15" customHeight="1">
      <c r="I293" s="92"/>
      <c r="J293" s="130">
        <v>291</v>
      </c>
      <c r="K293" s="130">
        <f>F288</f>
        <v>0</v>
      </c>
    </row>
    <row r="294" spans="1:11" ht="15" customHeight="1">
      <c r="J294" s="130">
        <v>343</v>
      </c>
      <c r="K294" s="130">
        <f>F282</f>
        <v>360000</v>
      </c>
    </row>
    <row r="295" spans="1:11" ht="15" customHeight="1" thickBot="1">
      <c r="J295" s="130">
        <v>344</v>
      </c>
      <c r="K295" s="130">
        <f>F283</f>
        <v>0</v>
      </c>
    </row>
    <row r="296" spans="1:11" ht="15" customHeight="1">
      <c r="A296" s="264"/>
      <c r="B296" s="518" t="s">
        <v>331</v>
      </c>
      <c r="C296" s="518"/>
      <c r="D296" s="518"/>
      <c r="E296" s="519" t="s">
        <v>398</v>
      </c>
      <c r="F296" s="520"/>
      <c r="G296" s="100"/>
      <c r="H296" s="100"/>
      <c r="I296" s="100"/>
      <c r="J296" s="130">
        <v>345</v>
      </c>
      <c r="K296" s="130">
        <f>F284</f>
        <v>0</v>
      </c>
    </row>
    <row r="297" spans="1:11" ht="15" customHeight="1">
      <c r="A297" s="261"/>
      <c r="B297" s="521" t="s">
        <v>333</v>
      </c>
      <c r="C297" s="521"/>
      <c r="D297" s="521"/>
      <c r="E297" s="265" t="s">
        <v>334</v>
      </c>
      <c r="F297" s="265" t="s">
        <v>335</v>
      </c>
      <c r="G297" s="265" t="s">
        <v>393</v>
      </c>
      <c r="J297" s="130">
        <v>346</v>
      </c>
      <c r="K297" s="130">
        <f>F285</f>
        <v>0</v>
      </c>
    </row>
    <row r="298" spans="1:11" ht="15" customHeight="1">
      <c r="A298" s="158">
        <v>1</v>
      </c>
      <c r="B298" s="522" t="s">
        <v>339</v>
      </c>
      <c r="C298" s="523"/>
      <c r="D298" s="524"/>
      <c r="E298" s="158">
        <v>223</v>
      </c>
      <c r="F298" s="159">
        <f>H167</f>
        <v>2152981.73</v>
      </c>
      <c r="G298" s="159">
        <f>J163</f>
        <v>0</v>
      </c>
      <c r="J298" s="130"/>
    </row>
    <row r="299" spans="1:11" ht="15" customHeight="1">
      <c r="A299" s="83"/>
      <c r="B299" s="552" t="s">
        <v>397</v>
      </c>
      <c r="C299" s="553"/>
      <c r="D299" s="553"/>
      <c r="E299" s="158"/>
      <c r="F299" s="159">
        <f>F298</f>
        <v>2152981.73</v>
      </c>
      <c r="G299" s="83"/>
      <c r="J299" s="154"/>
      <c r="K299" s="92">
        <f>SUM(K288:K297)</f>
        <v>1480000</v>
      </c>
    </row>
    <row r="300" spans="1:11" ht="15" customHeight="1">
      <c r="J300" s="92"/>
    </row>
    <row r="301" spans="1:11" ht="15" customHeight="1">
      <c r="J301" s="92"/>
      <c r="K301" s="92">
        <f>'Роспись 2024-2026'!Q9</f>
        <v>1480000</v>
      </c>
    </row>
    <row r="302" spans="1:11">
      <c r="K302" s="92">
        <f>K301-K299</f>
        <v>0</v>
      </c>
    </row>
    <row r="303" spans="1:11" ht="30.75" customHeight="1"/>
    <row r="305" spans="1:14">
      <c r="A305" s="155"/>
      <c r="B305" s="554" t="s">
        <v>235</v>
      </c>
      <c r="C305" s="555"/>
      <c r="D305" s="555"/>
      <c r="E305" s="555"/>
      <c r="F305" s="556"/>
      <c r="G305" s="554" t="s">
        <v>236</v>
      </c>
      <c r="H305" s="555"/>
      <c r="I305" s="556"/>
      <c r="J305" s="550" t="s">
        <v>237</v>
      </c>
      <c r="K305" s="550" t="s">
        <v>238</v>
      </c>
    </row>
    <row r="306" spans="1:14">
      <c r="A306" s="155"/>
      <c r="B306" s="160" t="s">
        <v>240</v>
      </c>
      <c r="C306" s="160" t="s">
        <v>241</v>
      </c>
      <c r="D306" s="160" t="s">
        <v>242</v>
      </c>
      <c r="E306" s="160" t="s">
        <v>243</v>
      </c>
      <c r="F306" s="160" t="s">
        <v>244</v>
      </c>
      <c r="G306" s="160" t="s">
        <v>245</v>
      </c>
      <c r="H306" s="160" t="s">
        <v>246</v>
      </c>
      <c r="I306" s="160" t="s">
        <v>247</v>
      </c>
      <c r="J306" s="551"/>
      <c r="K306" s="551"/>
    </row>
    <row r="307" spans="1:14">
      <c r="A307" s="155"/>
      <c r="B307" s="214"/>
      <c r="C307" s="215"/>
      <c r="D307" s="216"/>
      <c r="E307" s="217"/>
      <c r="F307" s="217"/>
      <c r="G307" s="218"/>
      <c r="H307" s="219"/>
      <c r="I307" s="219"/>
      <c r="J307" s="222"/>
      <c r="K307" s="221"/>
    </row>
    <row r="308" spans="1:14">
      <c r="B308" s="214">
        <v>34</v>
      </c>
      <c r="C308" s="215" t="s">
        <v>464</v>
      </c>
      <c r="D308" s="216" t="s">
        <v>416</v>
      </c>
      <c r="E308" s="217" t="s">
        <v>417</v>
      </c>
      <c r="F308" s="217" t="s">
        <v>249</v>
      </c>
      <c r="G308" s="218" t="s">
        <v>251</v>
      </c>
      <c r="H308" s="235">
        <v>10921</v>
      </c>
      <c r="I308" s="290"/>
      <c r="J308" s="236" t="s">
        <v>491</v>
      </c>
      <c r="K308" s="292"/>
    </row>
    <row r="309" spans="1:14">
      <c r="B309" s="214">
        <v>34</v>
      </c>
      <c r="C309" s="215" t="s">
        <v>464</v>
      </c>
      <c r="D309" s="216" t="s">
        <v>419</v>
      </c>
      <c r="E309" s="217" t="s">
        <v>417</v>
      </c>
      <c r="F309" s="217" t="s">
        <v>249</v>
      </c>
      <c r="G309" s="218" t="s">
        <v>251</v>
      </c>
      <c r="H309" s="235">
        <v>10305</v>
      </c>
      <c r="I309" s="290"/>
      <c r="J309" s="236" t="s">
        <v>492</v>
      </c>
      <c r="K309" s="292"/>
    </row>
    <row r="310" spans="1:14">
      <c r="B310" s="171"/>
      <c r="C310" s="172"/>
      <c r="D310" s="173"/>
      <c r="E310" s="174"/>
      <c r="F310" s="175"/>
      <c r="G310" s="176"/>
      <c r="H310" s="177"/>
      <c r="I310" s="177"/>
      <c r="J310" s="178"/>
      <c r="K310" s="179">
        <f>SUM(K307:K309)</f>
        <v>0</v>
      </c>
      <c r="L310" s="156"/>
      <c r="M310" s="92"/>
      <c r="N310" s="156"/>
    </row>
    <row r="311" spans="1:14">
      <c r="B311" s="171"/>
      <c r="C311" s="172"/>
      <c r="D311" s="173"/>
      <c r="E311" s="174"/>
      <c r="F311" s="175"/>
      <c r="G311" s="176"/>
      <c r="H311" s="177"/>
      <c r="I311" s="177"/>
      <c r="J311" s="85"/>
      <c r="K311" s="85"/>
      <c r="L311" s="156"/>
    </row>
    <row r="312" spans="1:14">
      <c r="B312" s="171"/>
      <c r="C312" s="172"/>
      <c r="D312" s="173"/>
      <c r="E312" s="174"/>
      <c r="F312" s="175"/>
      <c r="G312" s="176"/>
      <c r="H312" s="177"/>
      <c r="I312" s="177"/>
    </row>
    <row r="313" spans="1:14" ht="15.75">
      <c r="B313" s="55"/>
      <c r="C313" s="180" t="s">
        <v>342</v>
      </c>
      <c r="D313" s="55"/>
      <c r="E313" s="262"/>
      <c r="F313" s="557"/>
      <c r="G313" s="558"/>
      <c r="H313" s="55"/>
      <c r="I313" s="55"/>
    </row>
    <row r="314" spans="1:14" ht="15">
      <c r="A314" s="261"/>
      <c r="B314" s="54"/>
      <c r="C314" s="547" t="s">
        <v>333</v>
      </c>
      <c r="D314" s="548"/>
      <c r="E314" s="549"/>
      <c r="F314" s="182" t="s">
        <v>243</v>
      </c>
      <c r="G314" s="183" t="s">
        <v>334</v>
      </c>
      <c r="H314" s="54" t="s">
        <v>335</v>
      </c>
      <c r="I314" s="55"/>
    </row>
    <row r="315" spans="1:14" s="155" customFormat="1" ht="12">
      <c r="A315" s="158"/>
      <c r="B315" s="183">
        <v>1</v>
      </c>
      <c r="C315" s="544" t="s">
        <v>421</v>
      </c>
      <c r="D315" s="545"/>
      <c r="E315" s="546"/>
      <c r="F315" s="183">
        <v>111</v>
      </c>
      <c r="G315" s="183">
        <v>211</v>
      </c>
      <c r="H315" s="187">
        <f>(K308+K309)/1.302</f>
        <v>0</v>
      </c>
      <c r="I315" s="55"/>
    </row>
    <row r="316" spans="1:14" s="155" customFormat="1" ht="12">
      <c r="A316" s="158"/>
      <c r="B316" s="183">
        <f>B315+1</f>
        <v>2</v>
      </c>
      <c r="C316" s="544" t="s">
        <v>422</v>
      </c>
      <c r="D316" s="545"/>
      <c r="E316" s="546"/>
      <c r="F316" s="183">
        <v>119</v>
      </c>
      <c r="G316" s="183">
        <v>213</v>
      </c>
      <c r="H316" s="187">
        <f>K308+K309-H315</f>
        <v>0</v>
      </c>
      <c r="I316" s="185"/>
    </row>
    <row r="317" spans="1:14" ht="12">
      <c r="A317" s="261"/>
      <c r="B317" s="183">
        <f t="shared" ref="B317:B322" si="8">B316+1</f>
        <v>3</v>
      </c>
      <c r="C317" s="544" t="s">
        <v>343</v>
      </c>
      <c r="D317" s="545"/>
      <c r="E317" s="546"/>
      <c r="F317" s="183">
        <v>243</v>
      </c>
      <c r="G317" s="183">
        <v>225</v>
      </c>
      <c r="H317" s="187"/>
      <c r="I317" s="55"/>
    </row>
    <row r="318" spans="1:14" ht="12">
      <c r="B318" s="183">
        <f>B317+1</f>
        <v>4</v>
      </c>
      <c r="C318" s="544" t="s">
        <v>340</v>
      </c>
      <c r="D318" s="545"/>
      <c r="E318" s="546"/>
      <c r="F318" s="183">
        <v>243</v>
      </c>
      <c r="G318" s="183">
        <v>226</v>
      </c>
      <c r="H318" s="187"/>
      <c r="I318" s="185"/>
    </row>
    <row r="319" spans="1:14" ht="12">
      <c r="B319" s="183">
        <f t="shared" si="8"/>
        <v>5</v>
      </c>
      <c r="C319" s="544" t="s">
        <v>343</v>
      </c>
      <c r="D319" s="545"/>
      <c r="E319" s="546"/>
      <c r="F319" s="183">
        <v>244</v>
      </c>
      <c r="G319" s="183">
        <v>225</v>
      </c>
      <c r="H319" s="187"/>
      <c r="I319" s="55"/>
    </row>
    <row r="320" spans="1:14" ht="12">
      <c r="B320" s="183">
        <f t="shared" si="8"/>
        <v>6</v>
      </c>
      <c r="C320" s="544" t="s">
        <v>340</v>
      </c>
      <c r="D320" s="545"/>
      <c r="E320" s="546"/>
      <c r="F320" s="183">
        <v>244</v>
      </c>
      <c r="G320" s="183">
        <v>226</v>
      </c>
      <c r="H320" s="187"/>
      <c r="I320" s="185"/>
      <c r="J320" s="178"/>
      <c r="K320" s="179"/>
    </row>
    <row r="321" spans="2:11" ht="12">
      <c r="B321" s="183">
        <f t="shared" si="8"/>
        <v>7</v>
      </c>
      <c r="C321" s="544" t="s">
        <v>423</v>
      </c>
      <c r="D321" s="545"/>
      <c r="E321" s="546"/>
      <c r="F321" s="183">
        <v>244</v>
      </c>
      <c r="G321" s="183">
        <v>228</v>
      </c>
      <c r="H321" s="187"/>
      <c r="I321" s="55"/>
      <c r="J321" s="178"/>
      <c r="K321" s="179"/>
    </row>
    <row r="322" spans="2:11" ht="12">
      <c r="B322" s="183">
        <f t="shared" si="8"/>
        <v>8</v>
      </c>
      <c r="C322" s="544" t="s">
        <v>424</v>
      </c>
      <c r="D322" s="545"/>
      <c r="E322" s="546"/>
      <c r="F322" s="183">
        <v>244</v>
      </c>
      <c r="G322" s="183">
        <v>310</v>
      </c>
      <c r="H322" s="187"/>
      <c r="I322" s="55"/>
    </row>
    <row r="323" spans="2:11" ht="15">
      <c r="B323" s="54"/>
      <c r="C323" s="547"/>
      <c r="D323" s="548"/>
      <c r="E323" s="549"/>
      <c r="F323" s="164"/>
      <c r="G323" s="183"/>
      <c r="H323" s="184">
        <f>SUM(H315:H322)</f>
        <v>0</v>
      </c>
      <c r="I323" s="186">
        <f>K310-H323</f>
        <v>0</v>
      </c>
    </row>
    <row r="324" spans="2:11" ht="12" customHeight="1"/>
    <row r="325" spans="2:11" ht="12" customHeight="1"/>
    <row r="326" spans="2:11" ht="15" customHeight="1"/>
    <row r="328" spans="2:11">
      <c r="E328" s="289" t="s">
        <v>251</v>
      </c>
      <c r="F328" s="290">
        <v>10921</v>
      </c>
      <c r="G328" s="290" t="s">
        <v>505</v>
      </c>
      <c r="H328" s="291" t="s">
        <v>491</v>
      </c>
      <c r="I328" s="292">
        <v>4559300</v>
      </c>
    </row>
    <row r="329" spans="2:11">
      <c r="E329" s="289" t="s">
        <v>251</v>
      </c>
      <c r="F329" s="290">
        <v>10305</v>
      </c>
      <c r="G329" s="290" t="s">
        <v>505</v>
      </c>
      <c r="H329" s="291" t="s">
        <v>492</v>
      </c>
      <c r="I329" s="292">
        <v>927600</v>
      </c>
    </row>
  </sheetData>
  <mergeCells count="522">
    <mergeCell ref="C323:E323"/>
    <mergeCell ref="C317:E317"/>
    <mergeCell ref="C318:E318"/>
    <mergeCell ref="C319:E319"/>
    <mergeCell ref="C320:E320"/>
    <mergeCell ref="C321:E321"/>
    <mergeCell ref="C322:E322"/>
    <mergeCell ref="J305:J306"/>
    <mergeCell ref="K305:K306"/>
    <mergeCell ref="F313:G313"/>
    <mergeCell ref="C314:E314"/>
    <mergeCell ref="C315:E315"/>
    <mergeCell ref="C316:E316"/>
    <mergeCell ref="E296:F296"/>
    <mergeCell ref="B297:D297"/>
    <mergeCell ref="B298:D298"/>
    <mergeCell ref="B299:D299"/>
    <mergeCell ref="B305:F305"/>
    <mergeCell ref="G305:I305"/>
    <mergeCell ref="B287:D287"/>
    <mergeCell ref="B288:D288"/>
    <mergeCell ref="B289:D289"/>
    <mergeCell ref="B290:D290"/>
    <mergeCell ref="B291:D291"/>
    <mergeCell ref="B296:D296"/>
    <mergeCell ref="B281:D281"/>
    <mergeCell ref="B282:D282"/>
    <mergeCell ref="B283:D283"/>
    <mergeCell ref="B284:D284"/>
    <mergeCell ref="B285:D285"/>
    <mergeCell ref="B286:D286"/>
    <mergeCell ref="B275:D275"/>
    <mergeCell ref="B276:D276"/>
    <mergeCell ref="B277:D277"/>
    <mergeCell ref="B278:D278"/>
    <mergeCell ref="B279:D279"/>
    <mergeCell ref="B280:D280"/>
    <mergeCell ref="B272:D272"/>
    <mergeCell ref="F272:G272"/>
    <mergeCell ref="H272:I272"/>
    <mergeCell ref="B273:D273"/>
    <mergeCell ref="E273:F273"/>
    <mergeCell ref="B274:D274"/>
    <mergeCell ref="B270:D270"/>
    <mergeCell ref="F270:G270"/>
    <mergeCell ref="H270:I270"/>
    <mergeCell ref="B271:D271"/>
    <mergeCell ref="F271:G271"/>
    <mergeCell ref="H271:I271"/>
    <mergeCell ref="B268:D268"/>
    <mergeCell ref="F268:G268"/>
    <mergeCell ref="H268:I268"/>
    <mergeCell ref="B269:D269"/>
    <mergeCell ref="F269:G269"/>
    <mergeCell ref="H269:I269"/>
    <mergeCell ref="H265:I265"/>
    <mergeCell ref="B266:D266"/>
    <mergeCell ref="F266:G266"/>
    <mergeCell ref="H266:I266"/>
    <mergeCell ref="B267:D267"/>
    <mergeCell ref="F267:G267"/>
    <mergeCell ref="H267:I267"/>
    <mergeCell ref="F256:G256"/>
    <mergeCell ref="F257:G257"/>
    <mergeCell ref="F258:G258"/>
    <mergeCell ref="F259:G259"/>
    <mergeCell ref="B265:D265"/>
    <mergeCell ref="F265:G265"/>
    <mergeCell ref="F250:G250"/>
    <mergeCell ref="F251:G251"/>
    <mergeCell ref="F252:G252"/>
    <mergeCell ref="F253:G253"/>
    <mergeCell ref="F254:G254"/>
    <mergeCell ref="F255:G255"/>
    <mergeCell ref="F248:G248"/>
    <mergeCell ref="K248:N248"/>
    <mergeCell ref="O248:P248"/>
    <mergeCell ref="F249:G249"/>
    <mergeCell ref="K249:N249"/>
    <mergeCell ref="O249:P249"/>
    <mergeCell ref="K245:N245"/>
    <mergeCell ref="O245:P245"/>
    <mergeCell ref="F246:G246"/>
    <mergeCell ref="K246:N246"/>
    <mergeCell ref="O246:P246"/>
    <mergeCell ref="F247:G247"/>
    <mergeCell ref="K247:N247"/>
    <mergeCell ref="O247:P247"/>
    <mergeCell ref="B243:E243"/>
    <mergeCell ref="F243:G243"/>
    <mergeCell ref="B244:E244"/>
    <mergeCell ref="F244:G244"/>
    <mergeCell ref="B245:E245"/>
    <mergeCell ref="F245:G245"/>
    <mergeCell ref="B240:E240"/>
    <mergeCell ref="F240:G240"/>
    <mergeCell ref="B241:E241"/>
    <mergeCell ref="F241:G241"/>
    <mergeCell ref="B242:E242"/>
    <mergeCell ref="F242:G242"/>
    <mergeCell ref="B237:E237"/>
    <mergeCell ref="F237:G237"/>
    <mergeCell ref="P237:Q237"/>
    <mergeCell ref="B238:E238"/>
    <mergeCell ref="F238:G238"/>
    <mergeCell ref="B239:E239"/>
    <mergeCell ref="F239:G239"/>
    <mergeCell ref="B235:E235"/>
    <mergeCell ref="F235:G235"/>
    <mergeCell ref="P235:Q235"/>
    <mergeCell ref="B236:E236"/>
    <mergeCell ref="F236:G236"/>
    <mergeCell ref="P236:Q236"/>
    <mergeCell ref="P231:Q231"/>
    <mergeCell ref="P232:Q232"/>
    <mergeCell ref="P233:Q233"/>
    <mergeCell ref="B234:E234"/>
    <mergeCell ref="F234:G234"/>
    <mergeCell ref="H234:I234"/>
    <mergeCell ref="P234:Q234"/>
    <mergeCell ref="B229:E229"/>
    <mergeCell ref="F229:G229"/>
    <mergeCell ref="B230:E230"/>
    <mergeCell ref="F230:G230"/>
    <mergeCell ref="B231:E231"/>
    <mergeCell ref="F231:G231"/>
    <mergeCell ref="B226:E226"/>
    <mergeCell ref="F226:G226"/>
    <mergeCell ref="B227:E227"/>
    <mergeCell ref="F227:G227"/>
    <mergeCell ref="B228:E228"/>
    <mergeCell ref="F228:G228"/>
    <mergeCell ref="F223:G223"/>
    <mergeCell ref="P223:Q223"/>
    <mergeCell ref="B224:E224"/>
    <mergeCell ref="F224:G224"/>
    <mergeCell ref="P224:Q224"/>
    <mergeCell ref="B225:E225"/>
    <mergeCell ref="F225:G225"/>
    <mergeCell ref="P225:Q225"/>
    <mergeCell ref="F219:G219"/>
    <mergeCell ref="F220:G220"/>
    <mergeCell ref="P220:Q220"/>
    <mergeCell ref="F221:G221"/>
    <mergeCell ref="P221:Q221"/>
    <mergeCell ref="B222:E222"/>
    <mergeCell ref="F222:G222"/>
    <mergeCell ref="P222:Q222"/>
    <mergeCell ref="K214:M214"/>
    <mergeCell ref="N214:O214"/>
    <mergeCell ref="F215:G215"/>
    <mergeCell ref="F216:G216"/>
    <mergeCell ref="F217:G217"/>
    <mergeCell ref="F218:G218"/>
    <mergeCell ref="B211:E211"/>
    <mergeCell ref="F211:G211"/>
    <mergeCell ref="F212:G212"/>
    <mergeCell ref="F213:G213"/>
    <mergeCell ref="B214:E214"/>
    <mergeCell ref="F214:G214"/>
    <mergeCell ref="K206:M206"/>
    <mergeCell ref="N206:O206"/>
    <mergeCell ref="K207:M207"/>
    <mergeCell ref="N207:O207"/>
    <mergeCell ref="B210:E210"/>
    <mergeCell ref="F210:G210"/>
    <mergeCell ref="H210:I210"/>
    <mergeCell ref="B204:D204"/>
    <mergeCell ref="F204:G204"/>
    <mergeCell ref="H204:I204"/>
    <mergeCell ref="K204:M204"/>
    <mergeCell ref="N204:O204"/>
    <mergeCell ref="B205:D205"/>
    <mergeCell ref="F205:G205"/>
    <mergeCell ref="H205:I205"/>
    <mergeCell ref="K205:M205"/>
    <mergeCell ref="N205:O205"/>
    <mergeCell ref="B202:D202"/>
    <mergeCell ref="F202:G202"/>
    <mergeCell ref="H202:I202"/>
    <mergeCell ref="K202:M202"/>
    <mergeCell ref="N202:O202"/>
    <mergeCell ref="B203:D203"/>
    <mergeCell ref="F203:G203"/>
    <mergeCell ref="H203:I203"/>
    <mergeCell ref="K203:M203"/>
    <mergeCell ref="N203:O203"/>
    <mergeCell ref="B200:D200"/>
    <mergeCell ref="F200:G200"/>
    <mergeCell ref="H200:I200"/>
    <mergeCell ref="K200:M200"/>
    <mergeCell ref="N200:O200"/>
    <mergeCell ref="B201:D201"/>
    <mergeCell ref="F201:G201"/>
    <mergeCell ref="H201:I201"/>
    <mergeCell ref="K201:M201"/>
    <mergeCell ref="N201:O201"/>
    <mergeCell ref="B198:D198"/>
    <mergeCell ref="F198:G198"/>
    <mergeCell ref="H198:I198"/>
    <mergeCell ref="K198:M198"/>
    <mergeCell ref="N198:O198"/>
    <mergeCell ref="B199:D199"/>
    <mergeCell ref="F199:G199"/>
    <mergeCell ref="H199:I199"/>
    <mergeCell ref="K199:M199"/>
    <mergeCell ref="N199:O199"/>
    <mergeCell ref="B196:D196"/>
    <mergeCell ref="F196:G196"/>
    <mergeCell ref="H196:I196"/>
    <mergeCell ref="K196:M196"/>
    <mergeCell ref="N196:O196"/>
    <mergeCell ref="B197:D197"/>
    <mergeCell ref="F197:G197"/>
    <mergeCell ref="H197:I197"/>
    <mergeCell ref="K197:M197"/>
    <mergeCell ref="N197:O197"/>
    <mergeCell ref="K194:M194"/>
    <mergeCell ref="N194:O194"/>
    <mergeCell ref="B195:D195"/>
    <mergeCell ref="F195:G195"/>
    <mergeCell ref="H195:I195"/>
    <mergeCell ref="K195:M195"/>
    <mergeCell ref="N195:O195"/>
    <mergeCell ref="B193:D193"/>
    <mergeCell ref="F193:G193"/>
    <mergeCell ref="H193:I193"/>
    <mergeCell ref="B194:D194"/>
    <mergeCell ref="F194:G194"/>
    <mergeCell ref="H194:I194"/>
    <mergeCell ref="B191:D191"/>
    <mergeCell ref="F191:G191"/>
    <mergeCell ref="H191:I191"/>
    <mergeCell ref="B192:D192"/>
    <mergeCell ref="F192:G192"/>
    <mergeCell ref="H192:I192"/>
    <mergeCell ref="B189:D189"/>
    <mergeCell ref="F189:G189"/>
    <mergeCell ref="H189:I189"/>
    <mergeCell ref="B190:D190"/>
    <mergeCell ref="F190:G190"/>
    <mergeCell ref="H190:I190"/>
    <mergeCell ref="B187:D187"/>
    <mergeCell ref="F187:G187"/>
    <mergeCell ref="H187:I187"/>
    <mergeCell ref="B188:D188"/>
    <mergeCell ref="F188:G188"/>
    <mergeCell ref="H188:I188"/>
    <mergeCell ref="B185:D185"/>
    <mergeCell ref="F185:G185"/>
    <mergeCell ref="H185:I185"/>
    <mergeCell ref="B186:D186"/>
    <mergeCell ref="F186:G186"/>
    <mergeCell ref="H186:I186"/>
    <mergeCell ref="B178:C178"/>
    <mergeCell ref="F178:G178"/>
    <mergeCell ref="H178:I178"/>
    <mergeCell ref="B184:D184"/>
    <mergeCell ref="F184:G184"/>
    <mergeCell ref="H184:I184"/>
    <mergeCell ref="B176:C176"/>
    <mergeCell ref="F176:G176"/>
    <mergeCell ref="H176:I176"/>
    <mergeCell ref="B177:C177"/>
    <mergeCell ref="F177:G177"/>
    <mergeCell ref="H177:I177"/>
    <mergeCell ref="B162:C162"/>
    <mergeCell ref="F162:G162"/>
    <mergeCell ref="H162:I162"/>
    <mergeCell ref="B163:C163"/>
    <mergeCell ref="F163:G163"/>
    <mergeCell ref="H163:I163"/>
    <mergeCell ref="B161:C161"/>
    <mergeCell ref="F161:G161"/>
    <mergeCell ref="H161:I161"/>
    <mergeCell ref="B158:C158"/>
    <mergeCell ref="F158:G158"/>
    <mergeCell ref="H158:I158"/>
    <mergeCell ref="B154:C154"/>
    <mergeCell ref="F154:G154"/>
    <mergeCell ref="H154:I154"/>
    <mergeCell ref="B155:C155"/>
    <mergeCell ref="F155:G155"/>
    <mergeCell ref="H155:I155"/>
    <mergeCell ref="B156:C156"/>
    <mergeCell ref="F156:G156"/>
    <mergeCell ref="H156:I156"/>
    <mergeCell ref="B157:C157"/>
    <mergeCell ref="F157:G157"/>
    <mergeCell ref="H157:I157"/>
    <mergeCell ref="B152:C152"/>
    <mergeCell ref="F152:G152"/>
    <mergeCell ref="H152:I152"/>
    <mergeCell ref="B153:C153"/>
    <mergeCell ref="F153:G153"/>
    <mergeCell ref="H153:I153"/>
    <mergeCell ref="B150:C150"/>
    <mergeCell ref="F150:G150"/>
    <mergeCell ref="H150:I150"/>
    <mergeCell ref="B151:C151"/>
    <mergeCell ref="F151:G151"/>
    <mergeCell ref="H151:I151"/>
    <mergeCell ref="B148:C148"/>
    <mergeCell ref="F148:G148"/>
    <mergeCell ref="H148:I148"/>
    <mergeCell ref="B149:C149"/>
    <mergeCell ref="F149:G149"/>
    <mergeCell ref="H149:I149"/>
    <mergeCell ref="B142:D142"/>
    <mergeCell ref="F142:G142"/>
    <mergeCell ref="H142:I142"/>
    <mergeCell ref="B147:C147"/>
    <mergeCell ref="F147:G147"/>
    <mergeCell ref="H147:I147"/>
    <mergeCell ref="B140:D140"/>
    <mergeCell ref="F140:G140"/>
    <mergeCell ref="H140:I140"/>
    <mergeCell ref="B141:D141"/>
    <mergeCell ref="F141:G141"/>
    <mergeCell ref="H141:I141"/>
    <mergeCell ref="B138:D138"/>
    <mergeCell ref="F138:G138"/>
    <mergeCell ref="H138:I138"/>
    <mergeCell ref="B139:D139"/>
    <mergeCell ref="F139:G139"/>
    <mergeCell ref="H139:I139"/>
    <mergeCell ref="B136:D136"/>
    <mergeCell ref="F136:G136"/>
    <mergeCell ref="H136:I136"/>
    <mergeCell ref="B137:D137"/>
    <mergeCell ref="F137:G137"/>
    <mergeCell ref="H137:I137"/>
    <mergeCell ref="B134:D134"/>
    <mergeCell ref="F134:G134"/>
    <mergeCell ref="H134:I134"/>
    <mergeCell ref="B135:D135"/>
    <mergeCell ref="F135:G135"/>
    <mergeCell ref="H135:I135"/>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24:C124"/>
    <mergeCell ref="F124:G124"/>
    <mergeCell ref="H124:I124"/>
    <mergeCell ref="B125:C125"/>
    <mergeCell ref="F125:G125"/>
    <mergeCell ref="H125:I125"/>
    <mergeCell ref="B113:D113"/>
    <mergeCell ref="F113:G113"/>
    <mergeCell ref="H113:I113"/>
    <mergeCell ref="B114:D114"/>
    <mergeCell ref="F114:G114"/>
    <mergeCell ref="H114:I114"/>
    <mergeCell ref="B111:D111"/>
    <mergeCell ref="F111:G111"/>
    <mergeCell ref="H111:I111"/>
    <mergeCell ref="B112:D112"/>
    <mergeCell ref="F112:G112"/>
    <mergeCell ref="H112:I112"/>
    <mergeCell ref="B109:D109"/>
    <mergeCell ref="F109:G109"/>
    <mergeCell ref="H109:I109"/>
    <mergeCell ref="B110:D110"/>
    <mergeCell ref="F110:G110"/>
    <mergeCell ref="H110:I110"/>
    <mergeCell ref="B107:D107"/>
    <mergeCell ref="F107:G107"/>
    <mergeCell ref="H107:I107"/>
    <mergeCell ref="B108:D108"/>
    <mergeCell ref="F108:G108"/>
    <mergeCell ref="H108:I108"/>
    <mergeCell ref="B99:D99"/>
    <mergeCell ref="F99:G99"/>
    <mergeCell ref="H99:I99"/>
    <mergeCell ref="B106:D106"/>
    <mergeCell ref="F106:G106"/>
    <mergeCell ref="H106:I106"/>
    <mergeCell ref="B97:D97"/>
    <mergeCell ref="F97:G97"/>
    <mergeCell ref="H97:I97"/>
    <mergeCell ref="B98:D98"/>
    <mergeCell ref="F98:G98"/>
    <mergeCell ref="H98:I98"/>
    <mergeCell ref="B95:D95"/>
    <mergeCell ref="F95:G95"/>
    <mergeCell ref="H95:I95"/>
    <mergeCell ref="B96:D96"/>
    <mergeCell ref="F96:G96"/>
    <mergeCell ref="H96:I96"/>
    <mergeCell ref="B93:D93"/>
    <mergeCell ref="F93:G93"/>
    <mergeCell ref="H93:I93"/>
    <mergeCell ref="B94:D94"/>
    <mergeCell ref="F94:G94"/>
    <mergeCell ref="H94:I94"/>
    <mergeCell ref="B82:D82"/>
    <mergeCell ref="G82:H82"/>
    <mergeCell ref="B91:D91"/>
    <mergeCell ref="F91:G91"/>
    <mergeCell ref="H91:I91"/>
    <mergeCell ref="B92:D92"/>
    <mergeCell ref="F92:G92"/>
    <mergeCell ref="H92:I92"/>
    <mergeCell ref="B79:D79"/>
    <mergeCell ref="G79:H79"/>
    <mergeCell ref="B80:D80"/>
    <mergeCell ref="G80:H80"/>
    <mergeCell ref="B81:D81"/>
    <mergeCell ref="G81:H81"/>
    <mergeCell ref="B68:D68"/>
    <mergeCell ref="F68:G68"/>
    <mergeCell ref="H68:I68"/>
    <mergeCell ref="B77:D77"/>
    <mergeCell ref="G77:H77"/>
    <mergeCell ref="B78:D78"/>
    <mergeCell ref="G78:H78"/>
    <mergeCell ref="B66:D66"/>
    <mergeCell ref="F66:G66"/>
    <mergeCell ref="H66:I66"/>
    <mergeCell ref="B67:D67"/>
    <mergeCell ref="F67:G67"/>
    <mergeCell ref="H67:I67"/>
    <mergeCell ref="B64:D64"/>
    <mergeCell ref="F64:G64"/>
    <mergeCell ref="H64:I64"/>
    <mergeCell ref="B65:D65"/>
    <mergeCell ref="F65:G65"/>
    <mergeCell ref="H65:I65"/>
    <mergeCell ref="B62:D62"/>
    <mergeCell ref="F62:G62"/>
    <mergeCell ref="H62:I62"/>
    <mergeCell ref="B63:D63"/>
    <mergeCell ref="F63:G63"/>
    <mergeCell ref="H63:I63"/>
    <mergeCell ref="B54:G54"/>
    <mergeCell ref="B60:D60"/>
    <mergeCell ref="F60:G60"/>
    <mergeCell ref="H60:I60"/>
    <mergeCell ref="B61:D61"/>
    <mergeCell ref="F61:G61"/>
    <mergeCell ref="H61:I61"/>
    <mergeCell ref="B48:G48"/>
    <mergeCell ref="B49:G49"/>
    <mergeCell ref="B50:G50"/>
    <mergeCell ref="B51:G51"/>
    <mergeCell ref="B52:G52"/>
    <mergeCell ref="B53:G53"/>
    <mergeCell ref="B42:G42"/>
    <mergeCell ref="B43:G43"/>
    <mergeCell ref="B44:G44"/>
    <mergeCell ref="B45:G45"/>
    <mergeCell ref="B46:G46"/>
    <mergeCell ref="B47:G47"/>
    <mergeCell ref="B31:D31"/>
    <mergeCell ref="E31:F31"/>
    <mergeCell ref="A32:D32"/>
    <mergeCell ref="E32:F32"/>
    <mergeCell ref="B40:G40"/>
    <mergeCell ref="B41:G41"/>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4:D14"/>
    <mergeCell ref="E14:F14"/>
    <mergeCell ref="B15:D15"/>
    <mergeCell ref="E15:F15"/>
    <mergeCell ref="A16:D16"/>
    <mergeCell ref="E16:F16"/>
    <mergeCell ref="B11:D11"/>
    <mergeCell ref="E11:F11"/>
    <mergeCell ref="B12:D12"/>
    <mergeCell ref="E12:F12"/>
    <mergeCell ref="B13:D13"/>
    <mergeCell ref="E13:F13"/>
    <mergeCell ref="B8:D8"/>
    <mergeCell ref="E8:F8"/>
    <mergeCell ref="B9:D9"/>
    <mergeCell ref="E9:F9"/>
    <mergeCell ref="B10:D10"/>
    <mergeCell ref="E10:F10"/>
    <mergeCell ref="C1:I1"/>
    <mergeCell ref="B4:I4"/>
    <mergeCell ref="B6:D6"/>
    <mergeCell ref="E6:F6"/>
    <mergeCell ref="B7:D7"/>
    <mergeCell ref="E7:F7"/>
    <mergeCell ref="B167:C167"/>
    <mergeCell ref="F167:G167"/>
    <mergeCell ref="H167:I167"/>
    <mergeCell ref="B164:C164"/>
    <mergeCell ref="F164:G164"/>
    <mergeCell ref="H164:I164"/>
    <mergeCell ref="B165:C165"/>
    <mergeCell ref="F165:G165"/>
    <mergeCell ref="H165:I165"/>
    <mergeCell ref="B166:C166"/>
    <mergeCell ref="F166:G166"/>
    <mergeCell ref="H166:I166"/>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dimension ref="A1:V329"/>
  <sheetViews>
    <sheetView topLeftCell="A279" workbookViewId="0">
      <selection activeCell="I243" sqref="I243"/>
    </sheetView>
  </sheetViews>
  <sheetFormatPr defaultColWidth="9.140625" defaultRowHeight="11.25"/>
  <cols>
    <col min="1" max="1" width="6.7109375" style="76" customWidth="1"/>
    <col min="2" max="2" width="29.140625" style="76" customWidth="1"/>
    <col min="3" max="3" width="10.85546875" style="76" customWidth="1"/>
    <col min="4" max="4" width="11.7109375" style="76" customWidth="1"/>
    <col min="5" max="5" width="11.85546875" style="76" customWidth="1"/>
    <col min="6" max="6" width="12.5703125" style="76" customWidth="1"/>
    <col min="7" max="7" width="14.140625" style="76" customWidth="1"/>
    <col min="8" max="8" width="13.28515625" style="76" customWidth="1"/>
    <col min="9" max="9" width="17.28515625" style="76" customWidth="1"/>
    <col min="10" max="10" width="12.85546875" style="76" customWidth="1"/>
    <col min="11" max="11" width="13.42578125" style="76" bestFit="1" customWidth="1"/>
    <col min="12" max="12" width="10.28515625" style="76" bestFit="1" customWidth="1"/>
    <col min="13" max="13" width="15.28515625" style="76" customWidth="1"/>
    <col min="14" max="14" width="10.28515625" style="76" bestFit="1" customWidth="1"/>
    <col min="15" max="256" width="9.140625" style="76"/>
    <col min="257" max="257" width="6.7109375" style="76" customWidth="1"/>
    <col min="258" max="258" width="29.140625" style="76" customWidth="1"/>
    <col min="259" max="259" width="10.85546875" style="76" customWidth="1"/>
    <col min="260" max="260" width="11.7109375" style="76" customWidth="1"/>
    <col min="261" max="261" width="11.85546875" style="76" customWidth="1"/>
    <col min="262" max="262" width="12.5703125" style="76" customWidth="1"/>
    <col min="263" max="263" width="14.140625" style="76" customWidth="1"/>
    <col min="264" max="264" width="13.28515625" style="76" customWidth="1"/>
    <col min="265" max="265" width="17.28515625" style="76" customWidth="1"/>
    <col min="266" max="266" width="12.85546875" style="76" customWidth="1"/>
    <col min="267" max="267" width="13.42578125" style="76" bestFit="1" customWidth="1"/>
    <col min="268" max="268" width="10.28515625" style="76" bestFit="1" customWidth="1"/>
    <col min="269" max="269" width="15.28515625" style="76" customWidth="1"/>
    <col min="270" max="270" width="10.28515625" style="76" bestFit="1" customWidth="1"/>
    <col min="271" max="512" width="9.140625" style="76"/>
    <col min="513" max="513" width="6.7109375" style="76" customWidth="1"/>
    <col min="514" max="514" width="29.140625" style="76" customWidth="1"/>
    <col min="515" max="515" width="10.85546875" style="76" customWidth="1"/>
    <col min="516" max="516" width="11.7109375" style="76" customWidth="1"/>
    <col min="517" max="517" width="11.85546875" style="76" customWidth="1"/>
    <col min="518" max="518" width="12.5703125" style="76" customWidth="1"/>
    <col min="519" max="519" width="14.140625" style="76" customWidth="1"/>
    <col min="520" max="520" width="13.28515625" style="76" customWidth="1"/>
    <col min="521" max="521" width="17.28515625" style="76" customWidth="1"/>
    <col min="522" max="522" width="12.85546875" style="76" customWidth="1"/>
    <col min="523" max="523" width="13.42578125" style="76" bestFit="1" customWidth="1"/>
    <col min="524" max="524" width="10.28515625" style="76" bestFit="1" customWidth="1"/>
    <col min="525" max="525" width="15.28515625" style="76" customWidth="1"/>
    <col min="526" max="526" width="10.28515625" style="76" bestFit="1" customWidth="1"/>
    <col min="527" max="768" width="9.140625" style="76"/>
    <col min="769" max="769" width="6.7109375" style="76" customWidth="1"/>
    <col min="770" max="770" width="29.140625" style="76" customWidth="1"/>
    <col min="771" max="771" width="10.85546875" style="76" customWidth="1"/>
    <col min="772" max="772" width="11.7109375" style="76" customWidth="1"/>
    <col min="773" max="773" width="11.85546875" style="76" customWidth="1"/>
    <col min="774" max="774" width="12.5703125" style="76" customWidth="1"/>
    <col min="775" max="775" width="14.140625" style="76" customWidth="1"/>
    <col min="776" max="776" width="13.28515625" style="76" customWidth="1"/>
    <col min="777" max="777" width="17.28515625" style="76" customWidth="1"/>
    <col min="778" max="778" width="12.85546875" style="76" customWidth="1"/>
    <col min="779" max="779" width="13.42578125" style="76" bestFit="1" customWidth="1"/>
    <col min="780" max="780" width="10.28515625" style="76" bestFit="1" customWidth="1"/>
    <col min="781" max="781" width="15.28515625" style="76" customWidth="1"/>
    <col min="782" max="782" width="10.28515625" style="76" bestFit="1" customWidth="1"/>
    <col min="783" max="1024" width="9.140625" style="76"/>
    <col min="1025" max="1025" width="6.7109375" style="76" customWidth="1"/>
    <col min="1026" max="1026" width="29.140625" style="76" customWidth="1"/>
    <col min="1027" max="1027" width="10.85546875" style="76" customWidth="1"/>
    <col min="1028" max="1028" width="11.7109375" style="76" customWidth="1"/>
    <col min="1029" max="1029" width="11.85546875" style="76" customWidth="1"/>
    <col min="1030" max="1030" width="12.5703125" style="76" customWidth="1"/>
    <col min="1031" max="1031" width="14.140625" style="76" customWidth="1"/>
    <col min="1032" max="1032" width="13.28515625" style="76" customWidth="1"/>
    <col min="1033" max="1033" width="17.28515625" style="76" customWidth="1"/>
    <col min="1034" max="1034" width="12.85546875" style="76" customWidth="1"/>
    <col min="1035" max="1035" width="13.42578125" style="76" bestFit="1" customWidth="1"/>
    <col min="1036" max="1036" width="10.28515625" style="76" bestFit="1" customWidth="1"/>
    <col min="1037" max="1037" width="15.28515625" style="76" customWidth="1"/>
    <col min="1038" max="1038" width="10.28515625" style="76" bestFit="1" customWidth="1"/>
    <col min="1039" max="1280" width="9.140625" style="76"/>
    <col min="1281" max="1281" width="6.7109375" style="76" customWidth="1"/>
    <col min="1282" max="1282" width="29.140625" style="76" customWidth="1"/>
    <col min="1283" max="1283" width="10.85546875" style="76" customWidth="1"/>
    <col min="1284" max="1284" width="11.7109375" style="76" customWidth="1"/>
    <col min="1285" max="1285" width="11.85546875" style="76" customWidth="1"/>
    <col min="1286" max="1286" width="12.5703125" style="76" customWidth="1"/>
    <col min="1287" max="1287" width="14.140625" style="76" customWidth="1"/>
    <col min="1288" max="1288" width="13.28515625" style="76" customWidth="1"/>
    <col min="1289" max="1289" width="17.28515625" style="76" customWidth="1"/>
    <col min="1290" max="1290" width="12.85546875" style="76" customWidth="1"/>
    <col min="1291" max="1291" width="13.42578125" style="76" bestFit="1" customWidth="1"/>
    <col min="1292" max="1292" width="10.28515625" style="76" bestFit="1" customWidth="1"/>
    <col min="1293" max="1293" width="15.28515625" style="76" customWidth="1"/>
    <col min="1294" max="1294" width="10.28515625" style="76" bestFit="1" customWidth="1"/>
    <col min="1295" max="1536" width="9.140625" style="76"/>
    <col min="1537" max="1537" width="6.7109375" style="76" customWidth="1"/>
    <col min="1538" max="1538" width="29.140625" style="76" customWidth="1"/>
    <col min="1539" max="1539" width="10.85546875" style="76" customWidth="1"/>
    <col min="1540" max="1540" width="11.7109375" style="76" customWidth="1"/>
    <col min="1541" max="1541" width="11.85546875" style="76" customWidth="1"/>
    <col min="1542" max="1542" width="12.5703125" style="76" customWidth="1"/>
    <col min="1543" max="1543" width="14.140625" style="76" customWidth="1"/>
    <col min="1544" max="1544" width="13.28515625" style="76" customWidth="1"/>
    <col min="1545" max="1545" width="17.28515625" style="76" customWidth="1"/>
    <col min="1546" max="1546" width="12.85546875" style="76" customWidth="1"/>
    <col min="1547" max="1547" width="13.42578125" style="76" bestFit="1" customWidth="1"/>
    <col min="1548" max="1548" width="10.28515625" style="76" bestFit="1" customWidth="1"/>
    <col min="1549" max="1549" width="15.28515625" style="76" customWidth="1"/>
    <col min="1550" max="1550" width="10.28515625" style="76" bestFit="1" customWidth="1"/>
    <col min="1551" max="1792" width="9.140625" style="76"/>
    <col min="1793" max="1793" width="6.7109375" style="76" customWidth="1"/>
    <col min="1794" max="1794" width="29.140625" style="76" customWidth="1"/>
    <col min="1795" max="1795" width="10.85546875" style="76" customWidth="1"/>
    <col min="1796" max="1796" width="11.7109375" style="76" customWidth="1"/>
    <col min="1797" max="1797" width="11.85546875" style="76" customWidth="1"/>
    <col min="1798" max="1798" width="12.5703125" style="76" customWidth="1"/>
    <col min="1799" max="1799" width="14.140625" style="76" customWidth="1"/>
    <col min="1800" max="1800" width="13.28515625" style="76" customWidth="1"/>
    <col min="1801" max="1801" width="17.28515625" style="76" customWidth="1"/>
    <col min="1802" max="1802" width="12.85546875" style="76" customWidth="1"/>
    <col min="1803" max="1803" width="13.42578125" style="76" bestFit="1" customWidth="1"/>
    <col min="1804" max="1804" width="10.28515625" style="76" bestFit="1" customWidth="1"/>
    <col min="1805" max="1805" width="15.28515625" style="76" customWidth="1"/>
    <col min="1806" max="1806" width="10.28515625" style="76" bestFit="1" customWidth="1"/>
    <col min="1807" max="2048" width="9.140625" style="76"/>
    <col min="2049" max="2049" width="6.7109375" style="76" customWidth="1"/>
    <col min="2050" max="2050" width="29.140625" style="76" customWidth="1"/>
    <col min="2051" max="2051" width="10.85546875" style="76" customWidth="1"/>
    <col min="2052" max="2052" width="11.7109375" style="76" customWidth="1"/>
    <col min="2053" max="2053" width="11.85546875" style="76" customWidth="1"/>
    <col min="2054" max="2054" width="12.5703125" style="76" customWidth="1"/>
    <col min="2055" max="2055" width="14.140625" style="76" customWidth="1"/>
    <col min="2056" max="2056" width="13.28515625" style="76" customWidth="1"/>
    <col min="2057" max="2057" width="17.28515625" style="76" customWidth="1"/>
    <col min="2058" max="2058" width="12.85546875" style="76" customWidth="1"/>
    <col min="2059" max="2059" width="13.42578125" style="76" bestFit="1" customWidth="1"/>
    <col min="2060" max="2060" width="10.28515625" style="76" bestFit="1" customWidth="1"/>
    <col min="2061" max="2061" width="15.28515625" style="76" customWidth="1"/>
    <col min="2062" max="2062" width="10.28515625" style="76" bestFit="1" customWidth="1"/>
    <col min="2063" max="2304" width="9.140625" style="76"/>
    <col min="2305" max="2305" width="6.7109375" style="76" customWidth="1"/>
    <col min="2306" max="2306" width="29.140625" style="76" customWidth="1"/>
    <col min="2307" max="2307" width="10.85546875" style="76" customWidth="1"/>
    <col min="2308" max="2308" width="11.7109375" style="76" customWidth="1"/>
    <col min="2309" max="2309" width="11.85546875" style="76" customWidth="1"/>
    <col min="2310" max="2310" width="12.5703125" style="76" customWidth="1"/>
    <col min="2311" max="2311" width="14.140625" style="76" customWidth="1"/>
    <col min="2312" max="2312" width="13.28515625" style="76" customWidth="1"/>
    <col min="2313" max="2313" width="17.28515625" style="76" customWidth="1"/>
    <col min="2314" max="2314" width="12.85546875" style="76" customWidth="1"/>
    <col min="2315" max="2315" width="13.42578125" style="76" bestFit="1" customWidth="1"/>
    <col min="2316" max="2316" width="10.28515625" style="76" bestFit="1" customWidth="1"/>
    <col min="2317" max="2317" width="15.28515625" style="76" customWidth="1"/>
    <col min="2318" max="2318" width="10.28515625" style="76" bestFit="1" customWidth="1"/>
    <col min="2319" max="2560" width="9.140625" style="76"/>
    <col min="2561" max="2561" width="6.7109375" style="76" customWidth="1"/>
    <col min="2562" max="2562" width="29.140625" style="76" customWidth="1"/>
    <col min="2563" max="2563" width="10.85546875" style="76" customWidth="1"/>
    <col min="2564" max="2564" width="11.7109375" style="76" customWidth="1"/>
    <col min="2565" max="2565" width="11.85546875" style="76" customWidth="1"/>
    <col min="2566" max="2566" width="12.5703125" style="76" customWidth="1"/>
    <col min="2567" max="2567" width="14.140625" style="76" customWidth="1"/>
    <col min="2568" max="2568" width="13.28515625" style="76" customWidth="1"/>
    <col min="2569" max="2569" width="17.28515625" style="76" customWidth="1"/>
    <col min="2570" max="2570" width="12.85546875" style="76" customWidth="1"/>
    <col min="2571" max="2571" width="13.42578125" style="76" bestFit="1" customWidth="1"/>
    <col min="2572" max="2572" width="10.28515625" style="76" bestFit="1" customWidth="1"/>
    <col min="2573" max="2573" width="15.28515625" style="76" customWidth="1"/>
    <col min="2574" max="2574" width="10.28515625" style="76" bestFit="1" customWidth="1"/>
    <col min="2575" max="2816" width="9.140625" style="76"/>
    <col min="2817" max="2817" width="6.7109375" style="76" customWidth="1"/>
    <col min="2818" max="2818" width="29.140625" style="76" customWidth="1"/>
    <col min="2819" max="2819" width="10.85546875" style="76" customWidth="1"/>
    <col min="2820" max="2820" width="11.7109375" style="76" customWidth="1"/>
    <col min="2821" max="2821" width="11.85546875" style="76" customWidth="1"/>
    <col min="2822" max="2822" width="12.5703125" style="76" customWidth="1"/>
    <col min="2823" max="2823" width="14.140625" style="76" customWidth="1"/>
    <col min="2824" max="2824" width="13.28515625" style="76" customWidth="1"/>
    <col min="2825" max="2825" width="17.28515625" style="76" customWidth="1"/>
    <col min="2826" max="2826" width="12.85546875" style="76" customWidth="1"/>
    <col min="2827" max="2827" width="13.42578125" style="76" bestFit="1" customWidth="1"/>
    <col min="2828" max="2828" width="10.28515625" style="76" bestFit="1" customWidth="1"/>
    <col min="2829" max="2829" width="15.28515625" style="76" customWidth="1"/>
    <col min="2830" max="2830" width="10.28515625" style="76" bestFit="1" customWidth="1"/>
    <col min="2831" max="3072" width="9.140625" style="76"/>
    <col min="3073" max="3073" width="6.7109375" style="76" customWidth="1"/>
    <col min="3074" max="3074" width="29.140625" style="76" customWidth="1"/>
    <col min="3075" max="3075" width="10.85546875" style="76" customWidth="1"/>
    <col min="3076" max="3076" width="11.7109375" style="76" customWidth="1"/>
    <col min="3077" max="3077" width="11.85546875" style="76" customWidth="1"/>
    <col min="3078" max="3078" width="12.5703125" style="76" customWidth="1"/>
    <col min="3079" max="3079" width="14.140625" style="76" customWidth="1"/>
    <col min="3080" max="3080" width="13.28515625" style="76" customWidth="1"/>
    <col min="3081" max="3081" width="17.28515625" style="76" customWidth="1"/>
    <col min="3082" max="3082" width="12.85546875" style="76" customWidth="1"/>
    <col min="3083" max="3083" width="13.42578125" style="76" bestFit="1" customWidth="1"/>
    <col min="3084" max="3084" width="10.28515625" style="76" bestFit="1" customWidth="1"/>
    <col min="3085" max="3085" width="15.28515625" style="76" customWidth="1"/>
    <col min="3086" max="3086" width="10.28515625" style="76" bestFit="1" customWidth="1"/>
    <col min="3087" max="3328" width="9.140625" style="76"/>
    <col min="3329" max="3329" width="6.7109375" style="76" customWidth="1"/>
    <col min="3330" max="3330" width="29.140625" style="76" customWidth="1"/>
    <col min="3331" max="3331" width="10.85546875" style="76" customWidth="1"/>
    <col min="3332" max="3332" width="11.7109375" style="76" customWidth="1"/>
    <col min="3333" max="3333" width="11.85546875" style="76" customWidth="1"/>
    <col min="3334" max="3334" width="12.5703125" style="76" customWidth="1"/>
    <col min="3335" max="3335" width="14.140625" style="76" customWidth="1"/>
    <col min="3336" max="3336" width="13.28515625" style="76" customWidth="1"/>
    <col min="3337" max="3337" width="17.28515625" style="76" customWidth="1"/>
    <col min="3338" max="3338" width="12.85546875" style="76" customWidth="1"/>
    <col min="3339" max="3339" width="13.42578125" style="76" bestFit="1" customWidth="1"/>
    <col min="3340" max="3340" width="10.28515625" style="76" bestFit="1" customWidth="1"/>
    <col min="3341" max="3341" width="15.28515625" style="76" customWidth="1"/>
    <col min="3342" max="3342" width="10.28515625" style="76" bestFit="1" customWidth="1"/>
    <col min="3343" max="3584" width="9.140625" style="76"/>
    <col min="3585" max="3585" width="6.7109375" style="76" customWidth="1"/>
    <col min="3586" max="3586" width="29.140625" style="76" customWidth="1"/>
    <col min="3587" max="3587" width="10.85546875" style="76" customWidth="1"/>
    <col min="3588" max="3588" width="11.7109375" style="76" customWidth="1"/>
    <col min="3589" max="3589" width="11.85546875" style="76" customWidth="1"/>
    <col min="3590" max="3590" width="12.5703125" style="76" customWidth="1"/>
    <col min="3591" max="3591" width="14.140625" style="76" customWidth="1"/>
    <col min="3592" max="3592" width="13.28515625" style="76" customWidth="1"/>
    <col min="3593" max="3593" width="17.28515625" style="76" customWidth="1"/>
    <col min="3594" max="3594" width="12.85546875" style="76" customWidth="1"/>
    <col min="3595" max="3595" width="13.42578125" style="76" bestFit="1" customWidth="1"/>
    <col min="3596" max="3596" width="10.28515625" style="76" bestFit="1" customWidth="1"/>
    <col min="3597" max="3597" width="15.28515625" style="76" customWidth="1"/>
    <col min="3598" max="3598" width="10.28515625" style="76" bestFit="1" customWidth="1"/>
    <col min="3599" max="3840" width="9.140625" style="76"/>
    <col min="3841" max="3841" width="6.7109375" style="76" customWidth="1"/>
    <col min="3842" max="3842" width="29.140625" style="76" customWidth="1"/>
    <col min="3843" max="3843" width="10.85546875" style="76" customWidth="1"/>
    <col min="3844" max="3844" width="11.7109375" style="76" customWidth="1"/>
    <col min="3845" max="3845" width="11.85546875" style="76" customWidth="1"/>
    <col min="3846" max="3846" width="12.5703125" style="76" customWidth="1"/>
    <col min="3847" max="3847" width="14.140625" style="76" customWidth="1"/>
    <col min="3848" max="3848" width="13.28515625" style="76" customWidth="1"/>
    <col min="3849" max="3849" width="17.28515625" style="76" customWidth="1"/>
    <col min="3850" max="3850" width="12.85546875" style="76" customWidth="1"/>
    <col min="3851" max="3851" width="13.42578125" style="76" bestFit="1" customWidth="1"/>
    <col min="3852" max="3852" width="10.28515625" style="76" bestFit="1" customWidth="1"/>
    <col min="3853" max="3853" width="15.28515625" style="76" customWidth="1"/>
    <col min="3854" max="3854" width="10.28515625" style="76" bestFit="1" customWidth="1"/>
    <col min="3855" max="4096" width="9.140625" style="76"/>
    <col min="4097" max="4097" width="6.7109375" style="76" customWidth="1"/>
    <col min="4098" max="4098" width="29.140625" style="76" customWidth="1"/>
    <col min="4099" max="4099" width="10.85546875" style="76" customWidth="1"/>
    <col min="4100" max="4100" width="11.7109375" style="76" customWidth="1"/>
    <col min="4101" max="4101" width="11.85546875" style="76" customWidth="1"/>
    <col min="4102" max="4102" width="12.5703125" style="76" customWidth="1"/>
    <col min="4103" max="4103" width="14.140625" style="76" customWidth="1"/>
    <col min="4104" max="4104" width="13.28515625" style="76" customWidth="1"/>
    <col min="4105" max="4105" width="17.28515625" style="76" customWidth="1"/>
    <col min="4106" max="4106" width="12.85546875" style="76" customWidth="1"/>
    <col min="4107" max="4107" width="13.42578125" style="76" bestFit="1" customWidth="1"/>
    <col min="4108" max="4108" width="10.28515625" style="76" bestFit="1" customWidth="1"/>
    <col min="4109" max="4109" width="15.28515625" style="76" customWidth="1"/>
    <col min="4110" max="4110" width="10.28515625" style="76" bestFit="1" customWidth="1"/>
    <col min="4111" max="4352" width="9.140625" style="76"/>
    <col min="4353" max="4353" width="6.7109375" style="76" customWidth="1"/>
    <col min="4354" max="4354" width="29.140625" style="76" customWidth="1"/>
    <col min="4355" max="4355" width="10.85546875" style="76" customWidth="1"/>
    <col min="4356" max="4356" width="11.7109375" style="76" customWidth="1"/>
    <col min="4357" max="4357" width="11.85546875" style="76" customWidth="1"/>
    <col min="4358" max="4358" width="12.5703125" style="76" customWidth="1"/>
    <col min="4359" max="4359" width="14.140625" style="76" customWidth="1"/>
    <col min="4360" max="4360" width="13.28515625" style="76" customWidth="1"/>
    <col min="4361" max="4361" width="17.28515625" style="76" customWidth="1"/>
    <col min="4362" max="4362" width="12.85546875" style="76" customWidth="1"/>
    <col min="4363" max="4363" width="13.42578125" style="76" bestFit="1" customWidth="1"/>
    <col min="4364" max="4364" width="10.28515625" style="76" bestFit="1" customWidth="1"/>
    <col min="4365" max="4365" width="15.28515625" style="76" customWidth="1"/>
    <col min="4366" max="4366" width="10.28515625" style="76" bestFit="1" customWidth="1"/>
    <col min="4367" max="4608" width="9.140625" style="76"/>
    <col min="4609" max="4609" width="6.7109375" style="76" customWidth="1"/>
    <col min="4610" max="4610" width="29.140625" style="76" customWidth="1"/>
    <col min="4611" max="4611" width="10.85546875" style="76" customWidth="1"/>
    <col min="4612" max="4612" width="11.7109375" style="76" customWidth="1"/>
    <col min="4613" max="4613" width="11.85546875" style="76" customWidth="1"/>
    <col min="4614" max="4614" width="12.5703125" style="76" customWidth="1"/>
    <col min="4615" max="4615" width="14.140625" style="76" customWidth="1"/>
    <col min="4616" max="4616" width="13.28515625" style="76" customWidth="1"/>
    <col min="4617" max="4617" width="17.28515625" style="76" customWidth="1"/>
    <col min="4618" max="4618" width="12.85546875" style="76" customWidth="1"/>
    <col min="4619" max="4619" width="13.42578125" style="76" bestFit="1" customWidth="1"/>
    <col min="4620" max="4620" width="10.28515625" style="76" bestFit="1" customWidth="1"/>
    <col min="4621" max="4621" width="15.28515625" style="76" customWidth="1"/>
    <col min="4622" max="4622" width="10.28515625" style="76" bestFit="1" customWidth="1"/>
    <col min="4623" max="4864" width="9.140625" style="76"/>
    <col min="4865" max="4865" width="6.7109375" style="76" customWidth="1"/>
    <col min="4866" max="4866" width="29.140625" style="76" customWidth="1"/>
    <col min="4867" max="4867" width="10.85546875" style="76" customWidth="1"/>
    <col min="4868" max="4868" width="11.7109375" style="76" customWidth="1"/>
    <col min="4869" max="4869" width="11.85546875" style="76" customWidth="1"/>
    <col min="4870" max="4870" width="12.5703125" style="76" customWidth="1"/>
    <col min="4871" max="4871" width="14.140625" style="76" customWidth="1"/>
    <col min="4872" max="4872" width="13.28515625" style="76" customWidth="1"/>
    <col min="4873" max="4873" width="17.28515625" style="76" customWidth="1"/>
    <col min="4874" max="4874" width="12.85546875" style="76" customWidth="1"/>
    <col min="4875" max="4875" width="13.42578125" style="76" bestFit="1" customWidth="1"/>
    <col min="4876" max="4876" width="10.28515625" style="76" bestFit="1" customWidth="1"/>
    <col min="4877" max="4877" width="15.28515625" style="76" customWidth="1"/>
    <col min="4878" max="4878" width="10.28515625" style="76" bestFit="1" customWidth="1"/>
    <col min="4879" max="5120" width="9.140625" style="76"/>
    <col min="5121" max="5121" width="6.7109375" style="76" customWidth="1"/>
    <col min="5122" max="5122" width="29.140625" style="76" customWidth="1"/>
    <col min="5123" max="5123" width="10.85546875" style="76" customWidth="1"/>
    <col min="5124" max="5124" width="11.7109375" style="76" customWidth="1"/>
    <col min="5125" max="5125" width="11.85546875" style="76" customWidth="1"/>
    <col min="5126" max="5126" width="12.5703125" style="76" customWidth="1"/>
    <col min="5127" max="5127" width="14.140625" style="76" customWidth="1"/>
    <col min="5128" max="5128" width="13.28515625" style="76" customWidth="1"/>
    <col min="5129" max="5129" width="17.28515625" style="76" customWidth="1"/>
    <col min="5130" max="5130" width="12.85546875" style="76" customWidth="1"/>
    <col min="5131" max="5131" width="13.42578125" style="76" bestFit="1" customWidth="1"/>
    <col min="5132" max="5132" width="10.28515625" style="76" bestFit="1" customWidth="1"/>
    <col min="5133" max="5133" width="15.28515625" style="76" customWidth="1"/>
    <col min="5134" max="5134" width="10.28515625" style="76" bestFit="1" customWidth="1"/>
    <col min="5135" max="5376" width="9.140625" style="76"/>
    <col min="5377" max="5377" width="6.7109375" style="76" customWidth="1"/>
    <col min="5378" max="5378" width="29.140625" style="76" customWidth="1"/>
    <col min="5379" max="5379" width="10.85546875" style="76" customWidth="1"/>
    <col min="5380" max="5380" width="11.7109375" style="76" customWidth="1"/>
    <col min="5381" max="5381" width="11.85546875" style="76" customWidth="1"/>
    <col min="5382" max="5382" width="12.5703125" style="76" customWidth="1"/>
    <col min="5383" max="5383" width="14.140625" style="76" customWidth="1"/>
    <col min="5384" max="5384" width="13.28515625" style="76" customWidth="1"/>
    <col min="5385" max="5385" width="17.28515625" style="76" customWidth="1"/>
    <col min="5386" max="5386" width="12.85546875" style="76" customWidth="1"/>
    <col min="5387" max="5387" width="13.42578125" style="76" bestFit="1" customWidth="1"/>
    <col min="5388" max="5388" width="10.28515625" style="76" bestFit="1" customWidth="1"/>
    <col min="5389" max="5389" width="15.28515625" style="76" customWidth="1"/>
    <col min="5390" max="5390" width="10.28515625" style="76" bestFit="1" customWidth="1"/>
    <col min="5391" max="5632" width="9.140625" style="76"/>
    <col min="5633" max="5633" width="6.7109375" style="76" customWidth="1"/>
    <col min="5634" max="5634" width="29.140625" style="76" customWidth="1"/>
    <col min="5635" max="5635" width="10.85546875" style="76" customWidth="1"/>
    <col min="5636" max="5636" width="11.7109375" style="76" customWidth="1"/>
    <col min="5637" max="5637" width="11.85546875" style="76" customWidth="1"/>
    <col min="5638" max="5638" width="12.5703125" style="76" customWidth="1"/>
    <col min="5639" max="5639" width="14.140625" style="76" customWidth="1"/>
    <col min="5640" max="5640" width="13.28515625" style="76" customWidth="1"/>
    <col min="5641" max="5641" width="17.28515625" style="76" customWidth="1"/>
    <col min="5642" max="5642" width="12.85546875" style="76" customWidth="1"/>
    <col min="5643" max="5643" width="13.42578125" style="76" bestFit="1" customWidth="1"/>
    <col min="5644" max="5644" width="10.28515625" style="76" bestFit="1" customWidth="1"/>
    <col min="5645" max="5645" width="15.28515625" style="76" customWidth="1"/>
    <col min="5646" max="5646" width="10.28515625" style="76" bestFit="1" customWidth="1"/>
    <col min="5647" max="5888" width="9.140625" style="76"/>
    <col min="5889" max="5889" width="6.7109375" style="76" customWidth="1"/>
    <col min="5890" max="5890" width="29.140625" style="76" customWidth="1"/>
    <col min="5891" max="5891" width="10.85546875" style="76" customWidth="1"/>
    <col min="5892" max="5892" width="11.7109375" style="76" customWidth="1"/>
    <col min="5893" max="5893" width="11.85546875" style="76" customWidth="1"/>
    <col min="5894" max="5894" width="12.5703125" style="76" customWidth="1"/>
    <col min="5895" max="5895" width="14.140625" style="76" customWidth="1"/>
    <col min="5896" max="5896" width="13.28515625" style="76" customWidth="1"/>
    <col min="5897" max="5897" width="17.28515625" style="76" customWidth="1"/>
    <col min="5898" max="5898" width="12.85546875" style="76" customWidth="1"/>
    <col min="5899" max="5899" width="13.42578125" style="76" bestFit="1" customWidth="1"/>
    <col min="5900" max="5900" width="10.28515625" style="76" bestFit="1" customWidth="1"/>
    <col min="5901" max="5901" width="15.28515625" style="76" customWidth="1"/>
    <col min="5902" max="5902" width="10.28515625" style="76" bestFit="1" customWidth="1"/>
    <col min="5903" max="6144" width="9.140625" style="76"/>
    <col min="6145" max="6145" width="6.7109375" style="76" customWidth="1"/>
    <col min="6146" max="6146" width="29.140625" style="76" customWidth="1"/>
    <col min="6147" max="6147" width="10.85546875" style="76" customWidth="1"/>
    <col min="6148" max="6148" width="11.7109375" style="76" customWidth="1"/>
    <col min="6149" max="6149" width="11.85546875" style="76" customWidth="1"/>
    <col min="6150" max="6150" width="12.5703125" style="76" customWidth="1"/>
    <col min="6151" max="6151" width="14.140625" style="76" customWidth="1"/>
    <col min="6152" max="6152" width="13.28515625" style="76" customWidth="1"/>
    <col min="6153" max="6153" width="17.28515625" style="76" customWidth="1"/>
    <col min="6154" max="6154" width="12.85546875" style="76" customWidth="1"/>
    <col min="6155" max="6155" width="13.42578125" style="76" bestFit="1" customWidth="1"/>
    <col min="6156" max="6156" width="10.28515625" style="76" bestFit="1" customWidth="1"/>
    <col min="6157" max="6157" width="15.28515625" style="76" customWidth="1"/>
    <col min="6158" max="6158" width="10.28515625" style="76" bestFit="1" customWidth="1"/>
    <col min="6159" max="6400" width="9.140625" style="76"/>
    <col min="6401" max="6401" width="6.7109375" style="76" customWidth="1"/>
    <col min="6402" max="6402" width="29.140625" style="76" customWidth="1"/>
    <col min="6403" max="6403" width="10.85546875" style="76" customWidth="1"/>
    <col min="6404" max="6404" width="11.7109375" style="76" customWidth="1"/>
    <col min="6405" max="6405" width="11.85546875" style="76" customWidth="1"/>
    <col min="6406" max="6406" width="12.5703125" style="76" customWidth="1"/>
    <col min="6407" max="6407" width="14.140625" style="76" customWidth="1"/>
    <col min="6408" max="6408" width="13.28515625" style="76" customWidth="1"/>
    <col min="6409" max="6409" width="17.28515625" style="76" customWidth="1"/>
    <col min="6410" max="6410" width="12.85546875" style="76" customWidth="1"/>
    <col min="6411" max="6411" width="13.42578125" style="76" bestFit="1" customWidth="1"/>
    <col min="6412" max="6412" width="10.28515625" style="76" bestFit="1" customWidth="1"/>
    <col min="6413" max="6413" width="15.28515625" style="76" customWidth="1"/>
    <col min="6414" max="6414" width="10.28515625" style="76" bestFit="1" customWidth="1"/>
    <col min="6415" max="6656" width="9.140625" style="76"/>
    <col min="6657" max="6657" width="6.7109375" style="76" customWidth="1"/>
    <col min="6658" max="6658" width="29.140625" style="76" customWidth="1"/>
    <col min="6659" max="6659" width="10.85546875" style="76" customWidth="1"/>
    <col min="6660" max="6660" width="11.7109375" style="76" customWidth="1"/>
    <col min="6661" max="6661" width="11.85546875" style="76" customWidth="1"/>
    <col min="6662" max="6662" width="12.5703125" style="76" customWidth="1"/>
    <col min="6663" max="6663" width="14.140625" style="76" customWidth="1"/>
    <col min="6664" max="6664" width="13.28515625" style="76" customWidth="1"/>
    <col min="6665" max="6665" width="17.28515625" style="76" customWidth="1"/>
    <col min="6666" max="6666" width="12.85546875" style="76" customWidth="1"/>
    <col min="6667" max="6667" width="13.42578125" style="76" bestFit="1" customWidth="1"/>
    <col min="6668" max="6668" width="10.28515625" style="76" bestFit="1" customWidth="1"/>
    <col min="6669" max="6669" width="15.28515625" style="76" customWidth="1"/>
    <col min="6670" max="6670" width="10.28515625" style="76" bestFit="1" customWidth="1"/>
    <col min="6671" max="6912" width="9.140625" style="76"/>
    <col min="6913" max="6913" width="6.7109375" style="76" customWidth="1"/>
    <col min="6914" max="6914" width="29.140625" style="76" customWidth="1"/>
    <col min="6915" max="6915" width="10.85546875" style="76" customWidth="1"/>
    <col min="6916" max="6916" width="11.7109375" style="76" customWidth="1"/>
    <col min="6917" max="6917" width="11.85546875" style="76" customWidth="1"/>
    <col min="6918" max="6918" width="12.5703125" style="76" customWidth="1"/>
    <col min="6919" max="6919" width="14.140625" style="76" customWidth="1"/>
    <col min="6920" max="6920" width="13.28515625" style="76" customWidth="1"/>
    <col min="6921" max="6921" width="17.28515625" style="76" customWidth="1"/>
    <col min="6922" max="6922" width="12.85546875" style="76" customWidth="1"/>
    <col min="6923" max="6923" width="13.42578125" style="76" bestFit="1" customWidth="1"/>
    <col min="6924" max="6924" width="10.28515625" style="76" bestFit="1" customWidth="1"/>
    <col min="6925" max="6925" width="15.28515625" style="76" customWidth="1"/>
    <col min="6926" max="6926" width="10.28515625" style="76" bestFit="1" customWidth="1"/>
    <col min="6927" max="7168" width="9.140625" style="76"/>
    <col min="7169" max="7169" width="6.7109375" style="76" customWidth="1"/>
    <col min="7170" max="7170" width="29.140625" style="76" customWidth="1"/>
    <col min="7171" max="7171" width="10.85546875" style="76" customWidth="1"/>
    <col min="7172" max="7172" width="11.7109375" style="76" customWidth="1"/>
    <col min="7173" max="7173" width="11.85546875" style="76" customWidth="1"/>
    <col min="7174" max="7174" width="12.5703125" style="76" customWidth="1"/>
    <col min="7175" max="7175" width="14.140625" style="76" customWidth="1"/>
    <col min="7176" max="7176" width="13.28515625" style="76" customWidth="1"/>
    <col min="7177" max="7177" width="17.28515625" style="76" customWidth="1"/>
    <col min="7178" max="7178" width="12.85546875" style="76" customWidth="1"/>
    <col min="7179" max="7179" width="13.42578125" style="76" bestFit="1" customWidth="1"/>
    <col min="7180" max="7180" width="10.28515625" style="76" bestFit="1" customWidth="1"/>
    <col min="7181" max="7181" width="15.28515625" style="76" customWidth="1"/>
    <col min="7182" max="7182" width="10.28515625" style="76" bestFit="1" customWidth="1"/>
    <col min="7183" max="7424" width="9.140625" style="76"/>
    <col min="7425" max="7425" width="6.7109375" style="76" customWidth="1"/>
    <col min="7426" max="7426" width="29.140625" style="76" customWidth="1"/>
    <col min="7427" max="7427" width="10.85546875" style="76" customWidth="1"/>
    <col min="7428" max="7428" width="11.7109375" style="76" customWidth="1"/>
    <col min="7429" max="7429" width="11.85546875" style="76" customWidth="1"/>
    <col min="7430" max="7430" width="12.5703125" style="76" customWidth="1"/>
    <col min="7431" max="7431" width="14.140625" style="76" customWidth="1"/>
    <col min="7432" max="7432" width="13.28515625" style="76" customWidth="1"/>
    <col min="7433" max="7433" width="17.28515625" style="76" customWidth="1"/>
    <col min="7434" max="7434" width="12.85546875" style="76" customWidth="1"/>
    <col min="7435" max="7435" width="13.42578125" style="76" bestFit="1" customWidth="1"/>
    <col min="7436" max="7436" width="10.28515625" style="76" bestFit="1" customWidth="1"/>
    <col min="7437" max="7437" width="15.28515625" style="76" customWidth="1"/>
    <col min="7438" max="7438" width="10.28515625" style="76" bestFit="1" customWidth="1"/>
    <col min="7439" max="7680" width="9.140625" style="76"/>
    <col min="7681" max="7681" width="6.7109375" style="76" customWidth="1"/>
    <col min="7682" max="7682" width="29.140625" style="76" customWidth="1"/>
    <col min="7683" max="7683" width="10.85546875" style="76" customWidth="1"/>
    <col min="7684" max="7684" width="11.7109375" style="76" customWidth="1"/>
    <col min="7685" max="7685" width="11.85546875" style="76" customWidth="1"/>
    <col min="7686" max="7686" width="12.5703125" style="76" customWidth="1"/>
    <col min="7687" max="7687" width="14.140625" style="76" customWidth="1"/>
    <col min="7688" max="7688" width="13.28515625" style="76" customWidth="1"/>
    <col min="7689" max="7689" width="17.28515625" style="76" customWidth="1"/>
    <col min="7690" max="7690" width="12.85546875" style="76" customWidth="1"/>
    <col min="7691" max="7691" width="13.42578125" style="76" bestFit="1" customWidth="1"/>
    <col min="7692" max="7692" width="10.28515625" style="76" bestFit="1" customWidth="1"/>
    <col min="7693" max="7693" width="15.28515625" style="76" customWidth="1"/>
    <col min="7694" max="7694" width="10.28515625" style="76" bestFit="1" customWidth="1"/>
    <col min="7695" max="7936" width="9.140625" style="76"/>
    <col min="7937" max="7937" width="6.7109375" style="76" customWidth="1"/>
    <col min="7938" max="7938" width="29.140625" style="76" customWidth="1"/>
    <col min="7939" max="7939" width="10.85546875" style="76" customWidth="1"/>
    <col min="7940" max="7940" width="11.7109375" style="76" customWidth="1"/>
    <col min="7941" max="7941" width="11.85546875" style="76" customWidth="1"/>
    <col min="7942" max="7942" width="12.5703125" style="76" customWidth="1"/>
    <col min="7943" max="7943" width="14.140625" style="76" customWidth="1"/>
    <col min="7944" max="7944" width="13.28515625" style="76" customWidth="1"/>
    <col min="7945" max="7945" width="17.28515625" style="76" customWidth="1"/>
    <col min="7946" max="7946" width="12.85546875" style="76" customWidth="1"/>
    <col min="7947" max="7947" width="13.42578125" style="76" bestFit="1" customWidth="1"/>
    <col min="7948" max="7948" width="10.28515625" style="76" bestFit="1" customWidth="1"/>
    <col min="7949" max="7949" width="15.28515625" style="76" customWidth="1"/>
    <col min="7950" max="7950" width="10.28515625" style="76" bestFit="1" customWidth="1"/>
    <col min="7951" max="8192" width="9.140625" style="76"/>
    <col min="8193" max="8193" width="6.7109375" style="76" customWidth="1"/>
    <col min="8194" max="8194" width="29.140625" style="76" customWidth="1"/>
    <col min="8195" max="8195" width="10.85546875" style="76" customWidth="1"/>
    <col min="8196" max="8196" width="11.7109375" style="76" customWidth="1"/>
    <col min="8197" max="8197" width="11.85546875" style="76" customWidth="1"/>
    <col min="8198" max="8198" width="12.5703125" style="76" customWidth="1"/>
    <col min="8199" max="8199" width="14.140625" style="76" customWidth="1"/>
    <col min="8200" max="8200" width="13.28515625" style="76" customWidth="1"/>
    <col min="8201" max="8201" width="17.28515625" style="76" customWidth="1"/>
    <col min="8202" max="8202" width="12.85546875" style="76" customWidth="1"/>
    <col min="8203" max="8203" width="13.42578125" style="76" bestFit="1" customWidth="1"/>
    <col min="8204" max="8204" width="10.28515625" style="76" bestFit="1" customWidth="1"/>
    <col min="8205" max="8205" width="15.28515625" style="76" customWidth="1"/>
    <col min="8206" max="8206" width="10.28515625" style="76" bestFit="1" customWidth="1"/>
    <col min="8207" max="8448" width="9.140625" style="76"/>
    <col min="8449" max="8449" width="6.7109375" style="76" customWidth="1"/>
    <col min="8450" max="8450" width="29.140625" style="76" customWidth="1"/>
    <col min="8451" max="8451" width="10.85546875" style="76" customWidth="1"/>
    <col min="8452" max="8452" width="11.7109375" style="76" customWidth="1"/>
    <col min="8453" max="8453" width="11.85546875" style="76" customWidth="1"/>
    <col min="8454" max="8454" width="12.5703125" style="76" customWidth="1"/>
    <col min="8455" max="8455" width="14.140625" style="76" customWidth="1"/>
    <col min="8456" max="8456" width="13.28515625" style="76" customWidth="1"/>
    <col min="8457" max="8457" width="17.28515625" style="76" customWidth="1"/>
    <col min="8458" max="8458" width="12.85546875" style="76" customWidth="1"/>
    <col min="8459" max="8459" width="13.42578125" style="76" bestFit="1" customWidth="1"/>
    <col min="8460" max="8460" width="10.28515625" style="76" bestFit="1" customWidth="1"/>
    <col min="8461" max="8461" width="15.28515625" style="76" customWidth="1"/>
    <col min="8462" max="8462" width="10.28515625" style="76" bestFit="1" customWidth="1"/>
    <col min="8463" max="8704" width="9.140625" style="76"/>
    <col min="8705" max="8705" width="6.7109375" style="76" customWidth="1"/>
    <col min="8706" max="8706" width="29.140625" style="76" customWidth="1"/>
    <col min="8707" max="8707" width="10.85546875" style="76" customWidth="1"/>
    <col min="8708" max="8708" width="11.7109375" style="76" customWidth="1"/>
    <col min="8709" max="8709" width="11.85546875" style="76" customWidth="1"/>
    <col min="8710" max="8710" width="12.5703125" style="76" customWidth="1"/>
    <col min="8711" max="8711" width="14.140625" style="76" customWidth="1"/>
    <col min="8712" max="8712" width="13.28515625" style="76" customWidth="1"/>
    <col min="8713" max="8713" width="17.28515625" style="76" customWidth="1"/>
    <col min="8714" max="8714" width="12.85546875" style="76" customWidth="1"/>
    <col min="8715" max="8715" width="13.42578125" style="76" bestFit="1" customWidth="1"/>
    <col min="8716" max="8716" width="10.28515625" style="76" bestFit="1" customWidth="1"/>
    <col min="8717" max="8717" width="15.28515625" style="76" customWidth="1"/>
    <col min="8718" max="8718" width="10.28515625" style="76" bestFit="1" customWidth="1"/>
    <col min="8719" max="8960" width="9.140625" style="76"/>
    <col min="8961" max="8961" width="6.7109375" style="76" customWidth="1"/>
    <col min="8962" max="8962" width="29.140625" style="76" customWidth="1"/>
    <col min="8963" max="8963" width="10.85546875" style="76" customWidth="1"/>
    <col min="8964" max="8964" width="11.7109375" style="76" customWidth="1"/>
    <col min="8965" max="8965" width="11.85546875" style="76" customWidth="1"/>
    <col min="8966" max="8966" width="12.5703125" style="76" customWidth="1"/>
    <col min="8967" max="8967" width="14.140625" style="76" customWidth="1"/>
    <col min="8968" max="8968" width="13.28515625" style="76" customWidth="1"/>
    <col min="8969" max="8969" width="17.28515625" style="76" customWidth="1"/>
    <col min="8970" max="8970" width="12.85546875" style="76" customWidth="1"/>
    <col min="8971" max="8971" width="13.42578125" style="76" bestFit="1" customWidth="1"/>
    <col min="8972" max="8972" width="10.28515625" style="76" bestFit="1" customWidth="1"/>
    <col min="8973" max="8973" width="15.28515625" style="76" customWidth="1"/>
    <col min="8974" max="8974" width="10.28515625" style="76" bestFit="1" customWidth="1"/>
    <col min="8975" max="9216" width="9.140625" style="76"/>
    <col min="9217" max="9217" width="6.7109375" style="76" customWidth="1"/>
    <col min="9218" max="9218" width="29.140625" style="76" customWidth="1"/>
    <col min="9219" max="9219" width="10.85546875" style="76" customWidth="1"/>
    <col min="9220" max="9220" width="11.7109375" style="76" customWidth="1"/>
    <col min="9221" max="9221" width="11.85546875" style="76" customWidth="1"/>
    <col min="9222" max="9222" width="12.5703125" style="76" customWidth="1"/>
    <col min="9223" max="9223" width="14.140625" style="76" customWidth="1"/>
    <col min="9224" max="9224" width="13.28515625" style="76" customWidth="1"/>
    <col min="9225" max="9225" width="17.28515625" style="76" customWidth="1"/>
    <col min="9226" max="9226" width="12.85546875" style="76" customWidth="1"/>
    <col min="9227" max="9227" width="13.42578125" style="76" bestFit="1" customWidth="1"/>
    <col min="9228" max="9228" width="10.28515625" style="76" bestFit="1" customWidth="1"/>
    <col min="9229" max="9229" width="15.28515625" style="76" customWidth="1"/>
    <col min="9230" max="9230" width="10.28515625" style="76" bestFit="1" customWidth="1"/>
    <col min="9231" max="9472" width="9.140625" style="76"/>
    <col min="9473" max="9473" width="6.7109375" style="76" customWidth="1"/>
    <col min="9474" max="9474" width="29.140625" style="76" customWidth="1"/>
    <col min="9475" max="9475" width="10.85546875" style="76" customWidth="1"/>
    <col min="9476" max="9476" width="11.7109375" style="76" customWidth="1"/>
    <col min="9477" max="9477" width="11.85546875" style="76" customWidth="1"/>
    <col min="9478" max="9478" width="12.5703125" style="76" customWidth="1"/>
    <col min="9479" max="9479" width="14.140625" style="76" customWidth="1"/>
    <col min="9480" max="9480" width="13.28515625" style="76" customWidth="1"/>
    <col min="9481" max="9481" width="17.28515625" style="76" customWidth="1"/>
    <col min="9482" max="9482" width="12.85546875" style="76" customWidth="1"/>
    <col min="9483" max="9483" width="13.42578125" style="76" bestFit="1" customWidth="1"/>
    <col min="9484" max="9484" width="10.28515625" style="76" bestFit="1" customWidth="1"/>
    <col min="9485" max="9485" width="15.28515625" style="76" customWidth="1"/>
    <col min="9486" max="9486" width="10.28515625" style="76" bestFit="1" customWidth="1"/>
    <col min="9487" max="9728" width="9.140625" style="76"/>
    <col min="9729" max="9729" width="6.7109375" style="76" customWidth="1"/>
    <col min="9730" max="9730" width="29.140625" style="76" customWidth="1"/>
    <col min="9731" max="9731" width="10.85546875" style="76" customWidth="1"/>
    <col min="9732" max="9732" width="11.7109375" style="76" customWidth="1"/>
    <col min="9733" max="9733" width="11.85546875" style="76" customWidth="1"/>
    <col min="9734" max="9734" width="12.5703125" style="76" customWidth="1"/>
    <col min="9735" max="9735" width="14.140625" style="76" customWidth="1"/>
    <col min="9736" max="9736" width="13.28515625" style="76" customWidth="1"/>
    <col min="9737" max="9737" width="17.28515625" style="76" customWidth="1"/>
    <col min="9738" max="9738" width="12.85546875" style="76" customWidth="1"/>
    <col min="9739" max="9739" width="13.42578125" style="76" bestFit="1" customWidth="1"/>
    <col min="9740" max="9740" width="10.28515625" style="76" bestFit="1" customWidth="1"/>
    <col min="9741" max="9741" width="15.28515625" style="76" customWidth="1"/>
    <col min="9742" max="9742" width="10.28515625" style="76" bestFit="1" customWidth="1"/>
    <col min="9743" max="9984" width="9.140625" style="76"/>
    <col min="9985" max="9985" width="6.7109375" style="76" customWidth="1"/>
    <col min="9986" max="9986" width="29.140625" style="76" customWidth="1"/>
    <col min="9987" max="9987" width="10.85546875" style="76" customWidth="1"/>
    <col min="9988" max="9988" width="11.7109375" style="76" customWidth="1"/>
    <col min="9989" max="9989" width="11.85546875" style="76" customWidth="1"/>
    <col min="9990" max="9990" width="12.5703125" style="76" customWidth="1"/>
    <col min="9991" max="9991" width="14.140625" style="76" customWidth="1"/>
    <col min="9992" max="9992" width="13.28515625" style="76" customWidth="1"/>
    <col min="9993" max="9993" width="17.28515625" style="76" customWidth="1"/>
    <col min="9994" max="9994" width="12.85546875" style="76" customWidth="1"/>
    <col min="9995" max="9995" width="13.42578125" style="76" bestFit="1" customWidth="1"/>
    <col min="9996" max="9996" width="10.28515625" style="76" bestFit="1" customWidth="1"/>
    <col min="9997" max="9997" width="15.28515625" style="76" customWidth="1"/>
    <col min="9998" max="9998" width="10.28515625" style="76" bestFit="1" customWidth="1"/>
    <col min="9999" max="10240" width="9.140625" style="76"/>
    <col min="10241" max="10241" width="6.7109375" style="76" customWidth="1"/>
    <col min="10242" max="10242" width="29.140625" style="76" customWidth="1"/>
    <col min="10243" max="10243" width="10.85546875" style="76" customWidth="1"/>
    <col min="10244" max="10244" width="11.7109375" style="76" customWidth="1"/>
    <col min="10245" max="10245" width="11.85546875" style="76" customWidth="1"/>
    <col min="10246" max="10246" width="12.5703125" style="76" customWidth="1"/>
    <col min="10247" max="10247" width="14.140625" style="76" customWidth="1"/>
    <col min="10248" max="10248" width="13.28515625" style="76" customWidth="1"/>
    <col min="10249" max="10249" width="17.28515625" style="76" customWidth="1"/>
    <col min="10250" max="10250" width="12.85546875" style="76" customWidth="1"/>
    <col min="10251" max="10251" width="13.42578125" style="76" bestFit="1" customWidth="1"/>
    <col min="10252" max="10252" width="10.28515625" style="76" bestFit="1" customWidth="1"/>
    <col min="10253" max="10253" width="15.28515625" style="76" customWidth="1"/>
    <col min="10254" max="10254" width="10.28515625" style="76" bestFit="1" customWidth="1"/>
    <col min="10255" max="10496" width="9.140625" style="76"/>
    <col min="10497" max="10497" width="6.7109375" style="76" customWidth="1"/>
    <col min="10498" max="10498" width="29.140625" style="76" customWidth="1"/>
    <col min="10499" max="10499" width="10.85546875" style="76" customWidth="1"/>
    <col min="10500" max="10500" width="11.7109375" style="76" customWidth="1"/>
    <col min="10501" max="10501" width="11.85546875" style="76" customWidth="1"/>
    <col min="10502" max="10502" width="12.5703125" style="76" customWidth="1"/>
    <col min="10503" max="10503" width="14.140625" style="76" customWidth="1"/>
    <col min="10504" max="10504" width="13.28515625" style="76" customWidth="1"/>
    <col min="10505" max="10505" width="17.28515625" style="76" customWidth="1"/>
    <col min="10506" max="10506" width="12.85546875" style="76" customWidth="1"/>
    <col min="10507" max="10507" width="13.42578125" style="76" bestFit="1" customWidth="1"/>
    <col min="10508" max="10508" width="10.28515625" style="76" bestFit="1" customWidth="1"/>
    <col min="10509" max="10509" width="15.28515625" style="76" customWidth="1"/>
    <col min="10510" max="10510" width="10.28515625" style="76" bestFit="1" customWidth="1"/>
    <col min="10511" max="10752" width="9.140625" style="76"/>
    <col min="10753" max="10753" width="6.7109375" style="76" customWidth="1"/>
    <col min="10754" max="10754" width="29.140625" style="76" customWidth="1"/>
    <col min="10755" max="10755" width="10.85546875" style="76" customWidth="1"/>
    <col min="10756" max="10756" width="11.7109375" style="76" customWidth="1"/>
    <col min="10757" max="10757" width="11.85546875" style="76" customWidth="1"/>
    <col min="10758" max="10758" width="12.5703125" style="76" customWidth="1"/>
    <col min="10759" max="10759" width="14.140625" style="76" customWidth="1"/>
    <col min="10760" max="10760" width="13.28515625" style="76" customWidth="1"/>
    <col min="10761" max="10761" width="17.28515625" style="76" customWidth="1"/>
    <col min="10762" max="10762" width="12.85546875" style="76" customWidth="1"/>
    <col min="10763" max="10763" width="13.42578125" style="76" bestFit="1" customWidth="1"/>
    <col min="10764" max="10764" width="10.28515625" style="76" bestFit="1" customWidth="1"/>
    <col min="10765" max="10765" width="15.28515625" style="76" customWidth="1"/>
    <col min="10766" max="10766" width="10.28515625" style="76" bestFit="1" customWidth="1"/>
    <col min="10767" max="11008" width="9.140625" style="76"/>
    <col min="11009" max="11009" width="6.7109375" style="76" customWidth="1"/>
    <col min="11010" max="11010" width="29.140625" style="76" customWidth="1"/>
    <col min="11011" max="11011" width="10.85546875" style="76" customWidth="1"/>
    <col min="11012" max="11012" width="11.7109375" style="76" customWidth="1"/>
    <col min="11013" max="11013" width="11.85546875" style="76" customWidth="1"/>
    <col min="11014" max="11014" width="12.5703125" style="76" customWidth="1"/>
    <col min="11015" max="11015" width="14.140625" style="76" customWidth="1"/>
    <col min="11016" max="11016" width="13.28515625" style="76" customWidth="1"/>
    <col min="11017" max="11017" width="17.28515625" style="76" customWidth="1"/>
    <col min="11018" max="11018" width="12.85546875" style="76" customWidth="1"/>
    <col min="11019" max="11019" width="13.42578125" style="76" bestFit="1" customWidth="1"/>
    <col min="11020" max="11020" width="10.28515625" style="76" bestFit="1" customWidth="1"/>
    <col min="11021" max="11021" width="15.28515625" style="76" customWidth="1"/>
    <col min="11022" max="11022" width="10.28515625" style="76" bestFit="1" customWidth="1"/>
    <col min="11023" max="11264" width="9.140625" style="76"/>
    <col min="11265" max="11265" width="6.7109375" style="76" customWidth="1"/>
    <col min="11266" max="11266" width="29.140625" style="76" customWidth="1"/>
    <col min="11267" max="11267" width="10.85546875" style="76" customWidth="1"/>
    <col min="11268" max="11268" width="11.7109375" style="76" customWidth="1"/>
    <col min="11269" max="11269" width="11.85546875" style="76" customWidth="1"/>
    <col min="11270" max="11270" width="12.5703125" style="76" customWidth="1"/>
    <col min="11271" max="11271" width="14.140625" style="76" customWidth="1"/>
    <col min="11272" max="11272" width="13.28515625" style="76" customWidth="1"/>
    <col min="11273" max="11273" width="17.28515625" style="76" customWidth="1"/>
    <col min="11274" max="11274" width="12.85546875" style="76" customWidth="1"/>
    <col min="11275" max="11275" width="13.42578125" style="76" bestFit="1" customWidth="1"/>
    <col min="11276" max="11276" width="10.28515625" style="76" bestFit="1" customWidth="1"/>
    <col min="11277" max="11277" width="15.28515625" style="76" customWidth="1"/>
    <col min="11278" max="11278" width="10.28515625" style="76" bestFit="1" customWidth="1"/>
    <col min="11279" max="11520" width="9.140625" style="76"/>
    <col min="11521" max="11521" width="6.7109375" style="76" customWidth="1"/>
    <col min="11522" max="11522" width="29.140625" style="76" customWidth="1"/>
    <col min="11523" max="11523" width="10.85546875" style="76" customWidth="1"/>
    <col min="11524" max="11524" width="11.7109375" style="76" customWidth="1"/>
    <col min="11525" max="11525" width="11.85546875" style="76" customWidth="1"/>
    <col min="11526" max="11526" width="12.5703125" style="76" customWidth="1"/>
    <col min="11527" max="11527" width="14.140625" style="76" customWidth="1"/>
    <col min="11528" max="11528" width="13.28515625" style="76" customWidth="1"/>
    <col min="11529" max="11529" width="17.28515625" style="76" customWidth="1"/>
    <col min="11530" max="11530" width="12.85546875" style="76" customWidth="1"/>
    <col min="11531" max="11531" width="13.42578125" style="76" bestFit="1" customWidth="1"/>
    <col min="11532" max="11532" width="10.28515625" style="76" bestFit="1" customWidth="1"/>
    <col min="11533" max="11533" width="15.28515625" style="76" customWidth="1"/>
    <col min="11534" max="11534" width="10.28515625" style="76" bestFit="1" customWidth="1"/>
    <col min="11535" max="11776" width="9.140625" style="76"/>
    <col min="11777" max="11777" width="6.7109375" style="76" customWidth="1"/>
    <col min="11778" max="11778" width="29.140625" style="76" customWidth="1"/>
    <col min="11779" max="11779" width="10.85546875" style="76" customWidth="1"/>
    <col min="11780" max="11780" width="11.7109375" style="76" customWidth="1"/>
    <col min="11781" max="11781" width="11.85546875" style="76" customWidth="1"/>
    <col min="11782" max="11782" width="12.5703125" style="76" customWidth="1"/>
    <col min="11783" max="11783" width="14.140625" style="76" customWidth="1"/>
    <col min="11784" max="11784" width="13.28515625" style="76" customWidth="1"/>
    <col min="11785" max="11785" width="17.28515625" style="76" customWidth="1"/>
    <col min="11786" max="11786" width="12.85546875" style="76" customWidth="1"/>
    <col min="11787" max="11787" width="13.42578125" style="76" bestFit="1" customWidth="1"/>
    <col min="11788" max="11788" width="10.28515625" style="76" bestFit="1" customWidth="1"/>
    <col min="11789" max="11789" width="15.28515625" style="76" customWidth="1"/>
    <col min="11790" max="11790" width="10.28515625" style="76" bestFit="1" customWidth="1"/>
    <col min="11791" max="12032" width="9.140625" style="76"/>
    <col min="12033" max="12033" width="6.7109375" style="76" customWidth="1"/>
    <col min="12034" max="12034" width="29.140625" style="76" customWidth="1"/>
    <col min="12035" max="12035" width="10.85546875" style="76" customWidth="1"/>
    <col min="12036" max="12036" width="11.7109375" style="76" customWidth="1"/>
    <col min="12037" max="12037" width="11.85546875" style="76" customWidth="1"/>
    <col min="12038" max="12038" width="12.5703125" style="76" customWidth="1"/>
    <col min="12039" max="12039" width="14.140625" style="76" customWidth="1"/>
    <col min="12040" max="12040" width="13.28515625" style="76" customWidth="1"/>
    <col min="12041" max="12041" width="17.28515625" style="76" customWidth="1"/>
    <col min="12042" max="12042" width="12.85546875" style="76" customWidth="1"/>
    <col min="12043" max="12043" width="13.42578125" style="76" bestFit="1" customWidth="1"/>
    <col min="12044" max="12044" width="10.28515625" style="76" bestFit="1" customWidth="1"/>
    <col min="12045" max="12045" width="15.28515625" style="76" customWidth="1"/>
    <col min="12046" max="12046" width="10.28515625" style="76" bestFit="1" customWidth="1"/>
    <col min="12047" max="12288" width="9.140625" style="76"/>
    <col min="12289" max="12289" width="6.7109375" style="76" customWidth="1"/>
    <col min="12290" max="12290" width="29.140625" style="76" customWidth="1"/>
    <col min="12291" max="12291" width="10.85546875" style="76" customWidth="1"/>
    <col min="12292" max="12292" width="11.7109375" style="76" customWidth="1"/>
    <col min="12293" max="12293" width="11.85546875" style="76" customWidth="1"/>
    <col min="12294" max="12294" width="12.5703125" style="76" customWidth="1"/>
    <col min="12295" max="12295" width="14.140625" style="76" customWidth="1"/>
    <col min="12296" max="12296" width="13.28515625" style="76" customWidth="1"/>
    <col min="12297" max="12297" width="17.28515625" style="76" customWidth="1"/>
    <col min="12298" max="12298" width="12.85546875" style="76" customWidth="1"/>
    <col min="12299" max="12299" width="13.42578125" style="76" bestFit="1" customWidth="1"/>
    <col min="12300" max="12300" width="10.28515625" style="76" bestFit="1" customWidth="1"/>
    <col min="12301" max="12301" width="15.28515625" style="76" customWidth="1"/>
    <col min="12302" max="12302" width="10.28515625" style="76" bestFit="1" customWidth="1"/>
    <col min="12303" max="12544" width="9.140625" style="76"/>
    <col min="12545" max="12545" width="6.7109375" style="76" customWidth="1"/>
    <col min="12546" max="12546" width="29.140625" style="76" customWidth="1"/>
    <col min="12547" max="12547" width="10.85546875" style="76" customWidth="1"/>
    <col min="12548" max="12548" width="11.7109375" style="76" customWidth="1"/>
    <col min="12549" max="12549" width="11.85546875" style="76" customWidth="1"/>
    <col min="12550" max="12550" width="12.5703125" style="76" customWidth="1"/>
    <col min="12551" max="12551" width="14.140625" style="76" customWidth="1"/>
    <col min="12552" max="12552" width="13.28515625" style="76" customWidth="1"/>
    <col min="12553" max="12553" width="17.28515625" style="76" customWidth="1"/>
    <col min="12554" max="12554" width="12.85546875" style="76" customWidth="1"/>
    <col min="12555" max="12555" width="13.42578125" style="76" bestFit="1" customWidth="1"/>
    <col min="12556" max="12556" width="10.28515625" style="76" bestFit="1" customWidth="1"/>
    <col min="12557" max="12557" width="15.28515625" style="76" customWidth="1"/>
    <col min="12558" max="12558" width="10.28515625" style="76" bestFit="1" customWidth="1"/>
    <col min="12559" max="12800" width="9.140625" style="76"/>
    <col min="12801" max="12801" width="6.7109375" style="76" customWidth="1"/>
    <col min="12802" max="12802" width="29.140625" style="76" customWidth="1"/>
    <col min="12803" max="12803" width="10.85546875" style="76" customWidth="1"/>
    <col min="12804" max="12804" width="11.7109375" style="76" customWidth="1"/>
    <col min="12805" max="12805" width="11.85546875" style="76" customWidth="1"/>
    <col min="12806" max="12806" width="12.5703125" style="76" customWidth="1"/>
    <col min="12807" max="12807" width="14.140625" style="76" customWidth="1"/>
    <col min="12808" max="12808" width="13.28515625" style="76" customWidth="1"/>
    <col min="12809" max="12809" width="17.28515625" style="76" customWidth="1"/>
    <col min="12810" max="12810" width="12.85546875" style="76" customWidth="1"/>
    <col min="12811" max="12811" width="13.42578125" style="76" bestFit="1" customWidth="1"/>
    <col min="12812" max="12812" width="10.28515625" style="76" bestFit="1" customWidth="1"/>
    <col min="12813" max="12813" width="15.28515625" style="76" customWidth="1"/>
    <col min="12814" max="12814" width="10.28515625" style="76" bestFit="1" customWidth="1"/>
    <col min="12815" max="13056" width="9.140625" style="76"/>
    <col min="13057" max="13057" width="6.7109375" style="76" customWidth="1"/>
    <col min="13058" max="13058" width="29.140625" style="76" customWidth="1"/>
    <col min="13059" max="13059" width="10.85546875" style="76" customWidth="1"/>
    <col min="13060" max="13060" width="11.7109375" style="76" customWidth="1"/>
    <col min="13061" max="13061" width="11.85546875" style="76" customWidth="1"/>
    <col min="13062" max="13062" width="12.5703125" style="76" customWidth="1"/>
    <col min="13063" max="13063" width="14.140625" style="76" customWidth="1"/>
    <col min="13064" max="13064" width="13.28515625" style="76" customWidth="1"/>
    <col min="13065" max="13065" width="17.28515625" style="76" customWidth="1"/>
    <col min="13066" max="13066" width="12.85546875" style="76" customWidth="1"/>
    <col min="13067" max="13067" width="13.42578125" style="76" bestFit="1" customWidth="1"/>
    <col min="13068" max="13068" width="10.28515625" style="76" bestFit="1" customWidth="1"/>
    <col min="13069" max="13069" width="15.28515625" style="76" customWidth="1"/>
    <col min="13070" max="13070" width="10.28515625" style="76" bestFit="1" customWidth="1"/>
    <col min="13071" max="13312" width="9.140625" style="76"/>
    <col min="13313" max="13313" width="6.7109375" style="76" customWidth="1"/>
    <col min="13314" max="13314" width="29.140625" style="76" customWidth="1"/>
    <col min="13315" max="13315" width="10.85546875" style="76" customWidth="1"/>
    <col min="13316" max="13316" width="11.7109375" style="76" customWidth="1"/>
    <col min="13317" max="13317" width="11.85546875" style="76" customWidth="1"/>
    <col min="13318" max="13318" width="12.5703125" style="76" customWidth="1"/>
    <col min="13319" max="13319" width="14.140625" style="76" customWidth="1"/>
    <col min="13320" max="13320" width="13.28515625" style="76" customWidth="1"/>
    <col min="13321" max="13321" width="17.28515625" style="76" customWidth="1"/>
    <col min="13322" max="13322" width="12.85546875" style="76" customWidth="1"/>
    <col min="13323" max="13323" width="13.42578125" style="76" bestFit="1" customWidth="1"/>
    <col min="13324" max="13324" width="10.28515625" style="76" bestFit="1" customWidth="1"/>
    <col min="13325" max="13325" width="15.28515625" style="76" customWidth="1"/>
    <col min="13326" max="13326" width="10.28515625" style="76" bestFit="1" customWidth="1"/>
    <col min="13327" max="13568" width="9.140625" style="76"/>
    <col min="13569" max="13569" width="6.7109375" style="76" customWidth="1"/>
    <col min="13570" max="13570" width="29.140625" style="76" customWidth="1"/>
    <col min="13571" max="13571" width="10.85546875" style="76" customWidth="1"/>
    <col min="13572" max="13572" width="11.7109375" style="76" customWidth="1"/>
    <col min="13573" max="13573" width="11.85546875" style="76" customWidth="1"/>
    <col min="13574" max="13574" width="12.5703125" style="76" customWidth="1"/>
    <col min="13575" max="13575" width="14.140625" style="76" customWidth="1"/>
    <col min="13576" max="13576" width="13.28515625" style="76" customWidth="1"/>
    <col min="13577" max="13577" width="17.28515625" style="76" customWidth="1"/>
    <col min="13578" max="13578" width="12.85546875" style="76" customWidth="1"/>
    <col min="13579" max="13579" width="13.42578125" style="76" bestFit="1" customWidth="1"/>
    <col min="13580" max="13580" width="10.28515625" style="76" bestFit="1" customWidth="1"/>
    <col min="13581" max="13581" width="15.28515625" style="76" customWidth="1"/>
    <col min="13582" max="13582" width="10.28515625" style="76" bestFit="1" customWidth="1"/>
    <col min="13583" max="13824" width="9.140625" style="76"/>
    <col min="13825" max="13825" width="6.7109375" style="76" customWidth="1"/>
    <col min="13826" max="13826" width="29.140625" style="76" customWidth="1"/>
    <col min="13827" max="13827" width="10.85546875" style="76" customWidth="1"/>
    <col min="13828" max="13828" width="11.7109375" style="76" customWidth="1"/>
    <col min="13829" max="13829" width="11.85546875" style="76" customWidth="1"/>
    <col min="13830" max="13830" width="12.5703125" style="76" customWidth="1"/>
    <col min="13831" max="13831" width="14.140625" style="76" customWidth="1"/>
    <col min="13832" max="13832" width="13.28515625" style="76" customWidth="1"/>
    <col min="13833" max="13833" width="17.28515625" style="76" customWidth="1"/>
    <col min="13834" max="13834" width="12.85546875" style="76" customWidth="1"/>
    <col min="13835" max="13835" width="13.42578125" style="76" bestFit="1" customWidth="1"/>
    <col min="13836" max="13836" width="10.28515625" style="76" bestFit="1" customWidth="1"/>
    <col min="13837" max="13837" width="15.28515625" style="76" customWidth="1"/>
    <col min="13838" max="13838" width="10.28515625" style="76" bestFit="1" customWidth="1"/>
    <col min="13839" max="14080" width="9.140625" style="76"/>
    <col min="14081" max="14081" width="6.7109375" style="76" customWidth="1"/>
    <col min="14082" max="14082" width="29.140625" style="76" customWidth="1"/>
    <col min="14083" max="14083" width="10.85546875" style="76" customWidth="1"/>
    <col min="14084" max="14084" width="11.7109375" style="76" customWidth="1"/>
    <col min="14085" max="14085" width="11.85546875" style="76" customWidth="1"/>
    <col min="14086" max="14086" width="12.5703125" style="76" customWidth="1"/>
    <col min="14087" max="14087" width="14.140625" style="76" customWidth="1"/>
    <col min="14088" max="14088" width="13.28515625" style="76" customWidth="1"/>
    <col min="14089" max="14089" width="17.28515625" style="76" customWidth="1"/>
    <col min="14090" max="14090" width="12.85546875" style="76" customWidth="1"/>
    <col min="14091" max="14091" width="13.42578125" style="76" bestFit="1" customWidth="1"/>
    <col min="14092" max="14092" width="10.28515625" style="76" bestFit="1" customWidth="1"/>
    <col min="14093" max="14093" width="15.28515625" style="76" customWidth="1"/>
    <col min="14094" max="14094" width="10.28515625" style="76" bestFit="1" customWidth="1"/>
    <col min="14095" max="14336" width="9.140625" style="76"/>
    <col min="14337" max="14337" width="6.7109375" style="76" customWidth="1"/>
    <col min="14338" max="14338" width="29.140625" style="76" customWidth="1"/>
    <col min="14339" max="14339" width="10.85546875" style="76" customWidth="1"/>
    <col min="14340" max="14340" width="11.7109375" style="76" customWidth="1"/>
    <col min="14341" max="14341" width="11.85546875" style="76" customWidth="1"/>
    <col min="14342" max="14342" width="12.5703125" style="76" customWidth="1"/>
    <col min="14343" max="14343" width="14.140625" style="76" customWidth="1"/>
    <col min="14344" max="14344" width="13.28515625" style="76" customWidth="1"/>
    <col min="14345" max="14345" width="17.28515625" style="76" customWidth="1"/>
    <col min="14346" max="14346" width="12.85546875" style="76" customWidth="1"/>
    <col min="14347" max="14347" width="13.42578125" style="76" bestFit="1" customWidth="1"/>
    <col min="14348" max="14348" width="10.28515625" style="76" bestFit="1" customWidth="1"/>
    <col min="14349" max="14349" width="15.28515625" style="76" customWidth="1"/>
    <col min="14350" max="14350" width="10.28515625" style="76" bestFit="1" customWidth="1"/>
    <col min="14351" max="14592" width="9.140625" style="76"/>
    <col min="14593" max="14593" width="6.7109375" style="76" customWidth="1"/>
    <col min="14594" max="14594" width="29.140625" style="76" customWidth="1"/>
    <col min="14595" max="14595" width="10.85546875" style="76" customWidth="1"/>
    <col min="14596" max="14596" width="11.7109375" style="76" customWidth="1"/>
    <col min="14597" max="14597" width="11.85546875" style="76" customWidth="1"/>
    <col min="14598" max="14598" width="12.5703125" style="76" customWidth="1"/>
    <col min="14599" max="14599" width="14.140625" style="76" customWidth="1"/>
    <col min="14600" max="14600" width="13.28515625" style="76" customWidth="1"/>
    <col min="14601" max="14601" width="17.28515625" style="76" customWidth="1"/>
    <col min="14602" max="14602" width="12.85546875" style="76" customWidth="1"/>
    <col min="14603" max="14603" width="13.42578125" style="76" bestFit="1" customWidth="1"/>
    <col min="14604" max="14604" width="10.28515625" style="76" bestFit="1" customWidth="1"/>
    <col min="14605" max="14605" width="15.28515625" style="76" customWidth="1"/>
    <col min="14606" max="14606" width="10.28515625" style="76" bestFit="1" customWidth="1"/>
    <col min="14607" max="14848" width="9.140625" style="76"/>
    <col min="14849" max="14849" width="6.7109375" style="76" customWidth="1"/>
    <col min="14850" max="14850" width="29.140625" style="76" customWidth="1"/>
    <col min="14851" max="14851" width="10.85546875" style="76" customWidth="1"/>
    <col min="14852" max="14852" width="11.7109375" style="76" customWidth="1"/>
    <col min="14853" max="14853" width="11.85546875" style="76" customWidth="1"/>
    <col min="14854" max="14854" width="12.5703125" style="76" customWidth="1"/>
    <col min="14855" max="14855" width="14.140625" style="76" customWidth="1"/>
    <col min="14856" max="14856" width="13.28515625" style="76" customWidth="1"/>
    <col min="14857" max="14857" width="17.28515625" style="76" customWidth="1"/>
    <col min="14858" max="14858" width="12.85546875" style="76" customWidth="1"/>
    <col min="14859" max="14859" width="13.42578125" style="76" bestFit="1" customWidth="1"/>
    <col min="14860" max="14860" width="10.28515625" style="76" bestFit="1" customWidth="1"/>
    <col min="14861" max="14861" width="15.28515625" style="76" customWidth="1"/>
    <col min="14862" max="14862" width="10.28515625" style="76" bestFit="1" customWidth="1"/>
    <col min="14863" max="15104" width="9.140625" style="76"/>
    <col min="15105" max="15105" width="6.7109375" style="76" customWidth="1"/>
    <col min="15106" max="15106" width="29.140625" style="76" customWidth="1"/>
    <col min="15107" max="15107" width="10.85546875" style="76" customWidth="1"/>
    <col min="15108" max="15108" width="11.7109375" style="76" customWidth="1"/>
    <col min="15109" max="15109" width="11.85546875" style="76" customWidth="1"/>
    <col min="15110" max="15110" width="12.5703125" style="76" customWidth="1"/>
    <col min="15111" max="15111" width="14.140625" style="76" customWidth="1"/>
    <col min="15112" max="15112" width="13.28515625" style="76" customWidth="1"/>
    <col min="15113" max="15113" width="17.28515625" style="76" customWidth="1"/>
    <col min="15114" max="15114" width="12.85546875" style="76" customWidth="1"/>
    <col min="15115" max="15115" width="13.42578125" style="76" bestFit="1" customWidth="1"/>
    <col min="15116" max="15116" width="10.28515625" style="76" bestFit="1" customWidth="1"/>
    <col min="15117" max="15117" width="15.28515625" style="76" customWidth="1"/>
    <col min="15118" max="15118" width="10.28515625" style="76" bestFit="1" customWidth="1"/>
    <col min="15119" max="15360" width="9.140625" style="76"/>
    <col min="15361" max="15361" width="6.7109375" style="76" customWidth="1"/>
    <col min="15362" max="15362" width="29.140625" style="76" customWidth="1"/>
    <col min="15363" max="15363" width="10.85546875" style="76" customWidth="1"/>
    <col min="15364" max="15364" width="11.7109375" style="76" customWidth="1"/>
    <col min="15365" max="15365" width="11.85546875" style="76" customWidth="1"/>
    <col min="15366" max="15366" width="12.5703125" style="76" customWidth="1"/>
    <col min="15367" max="15367" width="14.140625" style="76" customWidth="1"/>
    <col min="15368" max="15368" width="13.28515625" style="76" customWidth="1"/>
    <col min="15369" max="15369" width="17.28515625" style="76" customWidth="1"/>
    <col min="15370" max="15370" width="12.85546875" style="76" customWidth="1"/>
    <col min="15371" max="15371" width="13.42578125" style="76" bestFit="1" customWidth="1"/>
    <col min="15372" max="15372" width="10.28515625" style="76" bestFit="1" customWidth="1"/>
    <col min="15373" max="15373" width="15.28515625" style="76" customWidth="1"/>
    <col min="15374" max="15374" width="10.28515625" style="76" bestFit="1" customWidth="1"/>
    <col min="15375" max="15616" width="9.140625" style="76"/>
    <col min="15617" max="15617" width="6.7109375" style="76" customWidth="1"/>
    <col min="15618" max="15618" width="29.140625" style="76" customWidth="1"/>
    <col min="15619" max="15619" width="10.85546875" style="76" customWidth="1"/>
    <col min="15620" max="15620" width="11.7109375" style="76" customWidth="1"/>
    <col min="15621" max="15621" width="11.85546875" style="76" customWidth="1"/>
    <col min="15622" max="15622" width="12.5703125" style="76" customWidth="1"/>
    <col min="15623" max="15623" width="14.140625" style="76" customWidth="1"/>
    <col min="15624" max="15624" width="13.28515625" style="76" customWidth="1"/>
    <col min="15625" max="15625" width="17.28515625" style="76" customWidth="1"/>
    <col min="15626" max="15626" width="12.85546875" style="76" customWidth="1"/>
    <col min="15627" max="15627" width="13.42578125" style="76" bestFit="1" customWidth="1"/>
    <col min="15628" max="15628" width="10.28515625" style="76" bestFit="1" customWidth="1"/>
    <col min="15629" max="15629" width="15.28515625" style="76" customWidth="1"/>
    <col min="15630" max="15630" width="10.28515625" style="76" bestFit="1" customWidth="1"/>
    <col min="15631" max="15872" width="9.140625" style="76"/>
    <col min="15873" max="15873" width="6.7109375" style="76" customWidth="1"/>
    <col min="15874" max="15874" width="29.140625" style="76" customWidth="1"/>
    <col min="15875" max="15875" width="10.85546875" style="76" customWidth="1"/>
    <col min="15876" max="15876" width="11.7109375" style="76" customWidth="1"/>
    <col min="15877" max="15877" width="11.85546875" style="76" customWidth="1"/>
    <col min="15878" max="15878" width="12.5703125" style="76" customWidth="1"/>
    <col min="15879" max="15879" width="14.140625" style="76" customWidth="1"/>
    <col min="15880" max="15880" width="13.28515625" style="76" customWidth="1"/>
    <col min="15881" max="15881" width="17.28515625" style="76" customWidth="1"/>
    <col min="15882" max="15882" width="12.85546875" style="76" customWidth="1"/>
    <col min="15883" max="15883" width="13.42578125" style="76" bestFit="1" customWidth="1"/>
    <col min="15884" max="15884" width="10.28515625" style="76" bestFit="1" customWidth="1"/>
    <col min="15885" max="15885" width="15.28515625" style="76" customWidth="1"/>
    <col min="15886" max="15886" width="10.28515625" style="76" bestFit="1" customWidth="1"/>
    <col min="15887" max="16128" width="9.140625" style="76"/>
    <col min="16129" max="16129" width="6.7109375" style="76" customWidth="1"/>
    <col min="16130" max="16130" width="29.140625" style="76" customWidth="1"/>
    <col min="16131" max="16131" width="10.85546875" style="76" customWidth="1"/>
    <col min="16132" max="16132" width="11.7109375" style="76" customWidth="1"/>
    <col min="16133" max="16133" width="11.85546875" style="76" customWidth="1"/>
    <col min="16134" max="16134" width="12.5703125" style="76" customWidth="1"/>
    <col min="16135" max="16135" width="14.140625" style="76" customWidth="1"/>
    <col min="16136" max="16136" width="13.28515625" style="76" customWidth="1"/>
    <col min="16137" max="16137" width="17.28515625" style="76" customWidth="1"/>
    <col min="16138" max="16138" width="12.85546875" style="76" customWidth="1"/>
    <col min="16139" max="16139" width="13.42578125" style="76" bestFit="1" customWidth="1"/>
    <col min="16140" max="16140" width="10.28515625" style="76" bestFit="1" customWidth="1"/>
    <col min="16141" max="16141" width="15.28515625" style="76" customWidth="1"/>
    <col min="16142" max="16142" width="10.28515625" style="76" bestFit="1" customWidth="1"/>
    <col min="16143" max="16384" width="9.140625" style="76"/>
  </cols>
  <sheetData>
    <row r="1" spans="1:22" ht="26.25" customHeight="1">
      <c r="C1" s="635" t="s">
        <v>258</v>
      </c>
      <c r="D1" s="635"/>
      <c r="E1" s="635"/>
      <c r="F1" s="635"/>
      <c r="G1" s="635"/>
      <c r="H1" s="635"/>
      <c r="I1" s="635"/>
      <c r="J1" s="77"/>
      <c r="K1" s="77"/>
      <c r="L1" s="77"/>
      <c r="M1" s="77"/>
      <c r="N1" s="77"/>
      <c r="O1" s="77"/>
      <c r="P1" s="77"/>
      <c r="Q1" s="77"/>
      <c r="R1" s="77"/>
      <c r="S1" s="77"/>
      <c r="T1" s="77"/>
      <c r="U1" s="77"/>
      <c r="V1" s="77"/>
    </row>
    <row r="2" spans="1:22" ht="26.25" customHeight="1">
      <c r="C2" s="78"/>
      <c r="D2" s="78"/>
      <c r="E2" s="78"/>
      <c r="F2" s="78"/>
      <c r="G2" s="78"/>
      <c r="H2" s="78"/>
      <c r="I2" s="78"/>
      <c r="J2" s="77"/>
      <c r="K2" s="77"/>
      <c r="L2" s="77"/>
      <c r="M2" s="77"/>
      <c r="N2" s="77"/>
      <c r="O2" s="77"/>
      <c r="P2" s="77"/>
      <c r="Q2" s="77"/>
      <c r="R2" s="77"/>
      <c r="S2" s="77"/>
      <c r="T2" s="77"/>
      <c r="U2" s="77"/>
      <c r="V2" s="77"/>
    </row>
    <row r="3" spans="1:22" ht="26.25" hidden="1" customHeight="1">
      <c r="B3" s="76" t="s">
        <v>354</v>
      </c>
      <c r="C3" s="78"/>
      <c r="D3" s="78"/>
      <c r="E3" s="78"/>
      <c r="F3" s="78"/>
      <c r="G3" s="78"/>
      <c r="H3" s="78"/>
      <c r="I3" s="79"/>
      <c r="J3" s="77"/>
      <c r="K3" s="77"/>
      <c r="L3" s="77"/>
      <c r="M3" s="77"/>
      <c r="N3" s="77"/>
      <c r="O3" s="77"/>
      <c r="P3" s="77"/>
      <c r="Q3" s="77"/>
      <c r="R3" s="77"/>
      <c r="S3" s="77"/>
      <c r="T3" s="77"/>
      <c r="U3" s="77"/>
      <c r="V3" s="77"/>
    </row>
    <row r="4" spans="1:22" ht="26.25" hidden="1" customHeight="1">
      <c r="B4" s="636" t="s">
        <v>355</v>
      </c>
      <c r="C4" s="636"/>
      <c r="D4" s="636"/>
      <c r="E4" s="636"/>
      <c r="F4" s="636"/>
      <c r="G4" s="636"/>
      <c r="H4" s="636"/>
      <c r="I4" s="636"/>
    </row>
    <row r="5" spans="1:22" hidden="1"/>
    <row r="6" spans="1:22" ht="57" hidden="1" customHeight="1">
      <c r="A6" s="80" t="s">
        <v>259</v>
      </c>
      <c r="B6" s="525" t="s">
        <v>260</v>
      </c>
      <c r="C6" s="525"/>
      <c r="D6" s="525"/>
      <c r="E6" s="525"/>
      <c r="F6" s="525"/>
      <c r="G6" s="81" t="s">
        <v>261</v>
      </c>
      <c r="H6" s="81" t="s">
        <v>262</v>
      </c>
      <c r="I6" s="81" t="s">
        <v>263</v>
      </c>
    </row>
    <row r="7" spans="1:22" ht="15" hidden="1" customHeight="1">
      <c r="A7" s="354">
        <v>1</v>
      </c>
      <c r="B7" s="525">
        <v>2</v>
      </c>
      <c r="C7" s="525"/>
      <c r="D7" s="525"/>
      <c r="E7" s="525"/>
      <c r="F7" s="525"/>
      <c r="G7" s="354">
        <v>4</v>
      </c>
      <c r="H7" s="354">
        <v>5</v>
      </c>
      <c r="I7" s="354">
        <v>6</v>
      </c>
    </row>
    <row r="8" spans="1:22" hidden="1">
      <c r="A8" s="83"/>
      <c r="B8" s="525"/>
      <c r="C8" s="525"/>
      <c r="D8" s="525"/>
      <c r="E8" s="525"/>
      <c r="F8" s="525"/>
      <c r="G8" s="83"/>
      <c r="H8" s="83"/>
      <c r="I8" s="84" t="e">
        <f>#REF!*G8*H8</f>
        <v>#REF!</v>
      </c>
    </row>
    <row r="9" spans="1:22" hidden="1">
      <c r="A9" s="83"/>
      <c r="B9" s="525"/>
      <c r="C9" s="525"/>
      <c r="D9" s="525"/>
      <c r="E9" s="525"/>
      <c r="F9" s="525"/>
      <c r="G9" s="83"/>
      <c r="H9" s="83"/>
      <c r="I9" s="84" t="e">
        <f>#REF!*G9*H9</f>
        <v>#REF!</v>
      </c>
    </row>
    <row r="10" spans="1:22" hidden="1">
      <c r="A10" s="83"/>
      <c r="B10" s="525"/>
      <c r="C10" s="525"/>
      <c r="D10" s="525"/>
      <c r="E10" s="525"/>
      <c r="F10" s="525"/>
      <c r="G10" s="83"/>
      <c r="H10" s="83"/>
      <c r="I10" s="84" t="e">
        <f>#REF!*G10*H10</f>
        <v>#REF!</v>
      </c>
    </row>
    <row r="11" spans="1:22" hidden="1">
      <c r="A11" s="83"/>
      <c r="B11" s="525"/>
      <c r="C11" s="525"/>
      <c r="D11" s="525"/>
      <c r="E11" s="525"/>
      <c r="F11" s="525"/>
      <c r="G11" s="83"/>
      <c r="H11" s="83"/>
      <c r="I11" s="84" t="e">
        <f>#REF!*G11*H11</f>
        <v>#REF!</v>
      </c>
    </row>
    <row r="12" spans="1:22" hidden="1">
      <c r="A12" s="83"/>
      <c r="B12" s="525"/>
      <c r="C12" s="525"/>
      <c r="D12" s="525"/>
      <c r="E12" s="525"/>
      <c r="F12" s="525"/>
      <c r="G12" s="83"/>
      <c r="H12" s="83"/>
      <c r="I12" s="84" t="e">
        <f>#REF!*G12*H12</f>
        <v>#REF!</v>
      </c>
    </row>
    <row r="13" spans="1:22" hidden="1">
      <c r="A13" s="83"/>
      <c r="B13" s="525"/>
      <c r="C13" s="525"/>
      <c r="D13" s="525"/>
      <c r="E13" s="525"/>
      <c r="F13" s="525"/>
      <c r="G13" s="83"/>
      <c r="H13" s="83"/>
      <c r="I13" s="84" t="e">
        <f>#REF!*G13*H13</f>
        <v>#REF!</v>
      </c>
    </row>
    <row r="14" spans="1:22" hidden="1">
      <c r="A14" s="83"/>
      <c r="B14" s="525"/>
      <c r="C14" s="525"/>
      <c r="D14" s="525"/>
      <c r="E14" s="525"/>
      <c r="F14" s="525"/>
      <c r="G14" s="83"/>
      <c r="H14" s="83"/>
      <c r="I14" s="84" t="e">
        <f>#REF!*G14*H14</f>
        <v>#REF!</v>
      </c>
    </row>
    <row r="15" spans="1:22" hidden="1">
      <c r="A15" s="83"/>
      <c r="B15" s="525"/>
      <c r="C15" s="525"/>
      <c r="D15" s="525"/>
      <c r="E15" s="525"/>
      <c r="F15" s="525"/>
      <c r="G15" s="83"/>
      <c r="H15" s="83"/>
      <c r="I15" s="84" t="e">
        <f>#REF!*G15*H15</f>
        <v>#REF!</v>
      </c>
    </row>
    <row r="16" spans="1:22" hidden="1">
      <c r="A16" s="632" t="s">
        <v>257</v>
      </c>
      <c r="B16" s="633"/>
      <c r="C16" s="633"/>
      <c r="D16" s="634"/>
      <c r="E16" s="525"/>
      <c r="F16" s="525"/>
      <c r="G16" s="354" t="s">
        <v>34</v>
      </c>
      <c r="H16" s="354" t="s">
        <v>34</v>
      </c>
      <c r="I16" s="83"/>
    </row>
    <row r="17" spans="1:9" hidden="1"/>
    <row r="18" spans="1:9" hidden="1">
      <c r="B18" s="76" t="s">
        <v>264</v>
      </c>
    </row>
    <row r="19" spans="1:9" hidden="1"/>
    <row r="20" spans="1:9" hidden="1">
      <c r="C20" s="76" t="s">
        <v>265</v>
      </c>
    </row>
    <row r="21" spans="1:9" hidden="1"/>
    <row r="22" spans="1:9" ht="33.75" hidden="1">
      <c r="A22" s="80" t="s">
        <v>259</v>
      </c>
      <c r="B22" s="525" t="s">
        <v>260</v>
      </c>
      <c r="C22" s="525"/>
      <c r="D22" s="525"/>
      <c r="E22" s="525"/>
      <c r="F22" s="525"/>
      <c r="G22" s="81" t="s">
        <v>266</v>
      </c>
      <c r="H22" s="81" t="s">
        <v>267</v>
      </c>
      <c r="I22" s="81" t="s">
        <v>263</v>
      </c>
    </row>
    <row r="23" spans="1:9" hidden="1">
      <c r="A23" s="354">
        <v>1</v>
      </c>
      <c r="B23" s="525">
        <v>2</v>
      </c>
      <c r="C23" s="525"/>
      <c r="D23" s="525"/>
      <c r="E23" s="525"/>
      <c r="F23" s="525"/>
      <c r="G23" s="354">
        <v>4</v>
      </c>
      <c r="H23" s="354">
        <v>5</v>
      </c>
      <c r="I23" s="354">
        <v>6</v>
      </c>
    </row>
    <row r="24" spans="1:9" hidden="1">
      <c r="A24" s="83"/>
      <c r="B24" s="525"/>
      <c r="C24" s="525"/>
      <c r="D24" s="525"/>
      <c r="E24" s="525"/>
      <c r="F24" s="525"/>
      <c r="G24" s="83"/>
      <c r="H24" s="83"/>
      <c r="I24" s="84" t="e">
        <f>#REF!*G24*H24</f>
        <v>#REF!</v>
      </c>
    </row>
    <row r="25" spans="1:9" hidden="1">
      <c r="A25" s="83"/>
      <c r="B25" s="525"/>
      <c r="C25" s="525"/>
      <c r="D25" s="525"/>
      <c r="E25" s="525"/>
      <c r="F25" s="525"/>
      <c r="G25" s="83"/>
      <c r="H25" s="83"/>
      <c r="I25" s="84" t="e">
        <f>#REF!*G25*H25</f>
        <v>#REF!</v>
      </c>
    </row>
    <row r="26" spans="1:9" hidden="1">
      <c r="A26" s="83"/>
      <c r="B26" s="525"/>
      <c r="C26" s="525"/>
      <c r="D26" s="525"/>
      <c r="E26" s="525"/>
      <c r="F26" s="525"/>
      <c r="G26" s="83"/>
      <c r="H26" s="83"/>
      <c r="I26" s="84" t="e">
        <f>#REF!*G26*H26</f>
        <v>#REF!</v>
      </c>
    </row>
    <row r="27" spans="1:9" hidden="1">
      <c r="A27" s="83"/>
      <c r="B27" s="525"/>
      <c r="C27" s="525"/>
      <c r="D27" s="525"/>
      <c r="E27" s="525"/>
      <c r="F27" s="525"/>
      <c r="G27" s="83"/>
      <c r="H27" s="83"/>
      <c r="I27" s="84" t="e">
        <f>#REF!*G27*H27</f>
        <v>#REF!</v>
      </c>
    </row>
    <row r="28" spans="1:9" hidden="1">
      <c r="A28" s="83"/>
      <c r="B28" s="525"/>
      <c r="C28" s="525"/>
      <c r="D28" s="525"/>
      <c r="E28" s="525"/>
      <c r="F28" s="525"/>
      <c r="G28" s="83"/>
      <c r="H28" s="83"/>
      <c r="I28" s="84" t="e">
        <f>#REF!*G28*H28</f>
        <v>#REF!</v>
      </c>
    </row>
    <row r="29" spans="1:9" hidden="1">
      <c r="A29" s="83"/>
      <c r="B29" s="525"/>
      <c r="C29" s="525"/>
      <c r="D29" s="525"/>
      <c r="E29" s="525"/>
      <c r="F29" s="525"/>
      <c r="G29" s="83"/>
      <c r="H29" s="83"/>
      <c r="I29" s="84" t="e">
        <f>#REF!*G29*H29</f>
        <v>#REF!</v>
      </c>
    </row>
    <row r="30" spans="1:9" hidden="1">
      <c r="A30" s="83"/>
      <c r="B30" s="525"/>
      <c r="C30" s="525"/>
      <c r="D30" s="525"/>
      <c r="E30" s="525"/>
      <c r="F30" s="525"/>
      <c r="G30" s="83"/>
      <c r="H30" s="83"/>
      <c r="I30" s="84" t="e">
        <f>#REF!*G30*H30</f>
        <v>#REF!</v>
      </c>
    </row>
    <row r="31" spans="1:9" hidden="1">
      <c r="A31" s="83"/>
      <c r="B31" s="525"/>
      <c r="C31" s="525"/>
      <c r="D31" s="525"/>
      <c r="E31" s="525"/>
      <c r="F31" s="525"/>
      <c r="G31" s="83"/>
      <c r="H31" s="83"/>
      <c r="I31" s="84" t="e">
        <f>#REF!*G31*H31</f>
        <v>#REF!</v>
      </c>
    </row>
    <row r="32" spans="1:9" hidden="1">
      <c r="A32" s="632" t="s">
        <v>257</v>
      </c>
      <c r="B32" s="633"/>
      <c r="C32" s="633"/>
      <c r="D32" s="634"/>
      <c r="E32" s="525"/>
      <c r="F32" s="525"/>
      <c r="G32" s="354" t="s">
        <v>34</v>
      </c>
      <c r="H32" s="354" t="s">
        <v>34</v>
      </c>
      <c r="I32" s="83"/>
    </row>
    <row r="33" spans="1:12" hidden="1"/>
    <row r="34" spans="1:12" hidden="1">
      <c r="B34" s="76" t="s">
        <v>264</v>
      </c>
    </row>
    <row r="36" spans="1:12" hidden="1">
      <c r="C36" s="76" t="s">
        <v>356</v>
      </c>
    </row>
    <row r="37" spans="1:12" hidden="1">
      <c r="C37" s="76" t="s">
        <v>357</v>
      </c>
    </row>
    <row r="38" spans="1:12" hidden="1">
      <c r="C38" s="76" t="s">
        <v>358</v>
      </c>
    </row>
    <row r="40" spans="1:12" ht="78.599999999999994" customHeight="1">
      <c r="A40" s="81" t="s">
        <v>259</v>
      </c>
      <c r="B40" s="525" t="s">
        <v>268</v>
      </c>
      <c r="C40" s="525"/>
      <c r="D40" s="525"/>
      <c r="E40" s="525"/>
      <c r="F40" s="525"/>
      <c r="G40" s="525"/>
      <c r="H40" s="81" t="s">
        <v>270</v>
      </c>
      <c r="I40" s="81" t="s">
        <v>269</v>
      </c>
      <c r="K40" s="85">
        <f>'Роспись 2024-2026'!R26-'Роспись 2024-2026'!R22-'Роспись 2024-2026'!R23-'Роспись 2024-2026'!R24-'Роспись 2024-2026'!R25</f>
        <v>48430683</v>
      </c>
      <c r="L40" s="76" t="s">
        <v>495</v>
      </c>
    </row>
    <row r="41" spans="1:12">
      <c r="A41" s="354">
        <v>1</v>
      </c>
      <c r="B41" s="429">
        <v>2</v>
      </c>
      <c r="C41" s="429"/>
      <c r="D41" s="429"/>
      <c r="E41" s="429"/>
      <c r="F41" s="429"/>
      <c r="G41" s="429"/>
      <c r="H41" s="354">
        <v>3</v>
      </c>
      <c r="I41" s="354">
        <v>4</v>
      </c>
    </row>
    <row r="42" spans="1:12">
      <c r="A42" s="354">
        <v>1</v>
      </c>
      <c r="B42" s="631" t="s">
        <v>271</v>
      </c>
      <c r="C42" s="631"/>
      <c r="D42" s="631"/>
      <c r="E42" s="631"/>
      <c r="F42" s="631"/>
      <c r="G42" s="631"/>
      <c r="H42" s="354" t="s">
        <v>34</v>
      </c>
      <c r="I42" s="86">
        <f>J42/1.302</f>
        <v>29733243.471582182</v>
      </c>
      <c r="J42" s="87">
        <f>'Роспись 2024-2026'!R6+'Роспись 2024-2026'!R8+'Роспись 2024-2026'!R17+'Роспись 2024-2026'!R18+'Роспись 2024-2026'!R19</f>
        <v>38712683</v>
      </c>
      <c r="K42" s="76" t="s">
        <v>496</v>
      </c>
    </row>
    <row r="43" spans="1:12" ht="25.9" customHeight="1">
      <c r="A43" s="354" t="s">
        <v>272</v>
      </c>
      <c r="B43" s="629" t="s">
        <v>273</v>
      </c>
      <c r="C43" s="629"/>
      <c r="D43" s="629"/>
      <c r="E43" s="629"/>
      <c r="F43" s="629"/>
      <c r="G43" s="629"/>
      <c r="H43" s="354"/>
      <c r="I43" s="88">
        <f>I42*22%</f>
        <v>6541313.5637480803</v>
      </c>
      <c r="J43" s="154">
        <f>J42-I42</f>
        <v>8979439.5284178182</v>
      </c>
    </row>
    <row r="44" spans="1:12">
      <c r="A44" s="354" t="s">
        <v>274</v>
      </c>
      <c r="B44" s="631" t="s">
        <v>275</v>
      </c>
      <c r="C44" s="631"/>
      <c r="D44" s="631"/>
      <c r="E44" s="631"/>
      <c r="F44" s="631"/>
      <c r="G44" s="631"/>
      <c r="H44" s="354"/>
      <c r="I44" s="88"/>
    </row>
    <row r="45" spans="1:12" ht="24" customHeight="1">
      <c r="A45" s="354" t="s">
        <v>276</v>
      </c>
      <c r="B45" s="629" t="s">
        <v>277</v>
      </c>
      <c r="C45" s="629"/>
      <c r="D45" s="629"/>
      <c r="E45" s="629"/>
      <c r="F45" s="629"/>
      <c r="G45" s="629"/>
      <c r="H45" s="354"/>
      <c r="I45" s="88"/>
    </row>
    <row r="46" spans="1:12">
      <c r="A46" s="354">
        <v>2</v>
      </c>
      <c r="B46" s="631" t="s">
        <v>278</v>
      </c>
      <c r="C46" s="631"/>
      <c r="D46" s="631"/>
      <c r="E46" s="631"/>
      <c r="F46" s="631"/>
      <c r="G46" s="631"/>
      <c r="H46" s="354" t="s">
        <v>34</v>
      </c>
      <c r="I46" s="88"/>
    </row>
    <row r="47" spans="1:12" ht="34.9" customHeight="1">
      <c r="A47" s="354" t="s">
        <v>279</v>
      </c>
      <c r="B47" s="629" t="s">
        <v>280</v>
      </c>
      <c r="C47" s="629"/>
      <c r="D47" s="629"/>
      <c r="E47" s="629"/>
      <c r="F47" s="629"/>
      <c r="G47" s="629"/>
      <c r="H47" s="354"/>
      <c r="I47" s="88">
        <f>I42*2.9%</f>
        <v>862264.0606758832</v>
      </c>
    </row>
    <row r="48" spans="1:12">
      <c r="A48" s="354" t="s">
        <v>281</v>
      </c>
      <c r="B48" s="631" t="s">
        <v>282</v>
      </c>
      <c r="C48" s="631"/>
      <c r="D48" s="631"/>
      <c r="E48" s="631"/>
      <c r="F48" s="631"/>
      <c r="G48" s="631"/>
      <c r="H48" s="354"/>
      <c r="I48" s="88"/>
    </row>
    <row r="49" spans="1:10" ht="27" customHeight="1">
      <c r="A49" s="89" t="s">
        <v>283</v>
      </c>
      <c r="B49" s="629" t="s">
        <v>284</v>
      </c>
      <c r="C49" s="629"/>
      <c r="D49" s="629"/>
      <c r="E49" s="629"/>
      <c r="F49" s="629"/>
      <c r="G49" s="629"/>
      <c r="H49" s="354"/>
      <c r="I49" s="88">
        <f>I42*0.2%</f>
        <v>59466.486943164367</v>
      </c>
    </row>
    <row r="50" spans="1:10" ht="22.9" customHeight="1">
      <c r="A50" s="354" t="s">
        <v>285</v>
      </c>
      <c r="B50" s="629" t="s">
        <v>286</v>
      </c>
      <c r="C50" s="629"/>
      <c r="D50" s="629"/>
      <c r="E50" s="629"/>
      <c r="F50" s="629"/>
      <c r="G50" s="629"/>
      <c r="H50" s="354"/>
      <c r="I50" s="88"/>
    </row>
    <row r="51" spans="1:10" ht="25.15" customHeight="1">
      <c r="A51" s="354" t="s">
        <v>287</v>
      </c>
      <c r="B51" s="629" t="s">
        <v>288</v>
      </c>
      <c r="C51" s="629"/>
      <c r="D51" s="629"/>
      <c r="E51" s="629"/>
      <c r="F51" s="629"/>
      <c r="G51" s="629"/>
      <c r="H51" s="354"/>
      <c r="I51" s="88"/>
    </row>
    <row r="52" spans="1:10" ht="24.6" customHeight="1">
      <c r="A52" s="354">
        <v>3</v>
      </c>
      <c r="B52" s="629" t="s">
        <v>289</v>
      </c>
      <c r="C52" s="629"/>
      <c r="D52" s="629"/>
      <c r="E52" s="629"/>
      <c r="F52" s="629"/>
      <c r="G52" s="629"/>
      <c r="H52" s="354"/>
      <c r="I52" s="88">
        <f>I42*5.1%</f>
        <v>1516395.4170506911</v>
      </c>
    </row>
    <row r="53" spans="1:10">
      <c r="A53" s="354"/>
      <c r="B53" s="630" t="s">
        <v>257</v>
      </c>
      <c r="C53" s="630"/>
      <c r="D53" s="630"/>
      <c r="E53" s="630"/>
      <c r="F53" s="630"/>
      <c r="G53" s="630"/>
      <c r="H53" s="90" t="s">
        <v>34</v>
      </c>
      <c r="I53" s="91">
        <f>SUM(I43:I52)</f>
        <v>8979439.5284178182</v>
      </c>
      <c r="J53" s="92"/>
    </row>
    <row r="54" spans="1:10">
      <c r="B54" s="421"/>
      <c r="C54" s="421"/>
      <c r="D54" s="421"/>
      <c r="E54" s="421"/>
      <c r="F54" s="421"/>
      <c r="G54" s="421"/>
    </row>
    <row r="55" spans="1:10" s="93" customFormat="1" ht="10.5">
      <c r="B55" s="93" t="s">
        <v>290</v>
      </c>
    </row>
    <row r="57" spans="1:10">
      <c r="A57" s="76" t="s">
        <v>291</v>
      </c>
    </row>
    <row r="58" spans="1:10">
      <c r="A58" s="76" t="s">
        <v>292</v>
      </c>
    </row>
    <row r="60" spans="1:10" ht="37.9" customHeight="1">
      <c r="A60" s="94" t="s">
        <v>259</v>
      </c>
      <c r="B60" s="525" t="s">
        <v>19</v>
      </c>
      <c r="C60" s="525"/>
      <c r="D60" s="525"/>
      <c r="E60" s="332"/>
      <c r="F60" s="526" t="s">
        <v>293</v>
      </c>
      <c r="G60" s="526"/>
      <c r="H60" s="526" t="s">
        <v>294</v>
      </c>
      <c r="I60" s="526"/>
    </row>
    <row r="61" spans="1:10">
      <c r="A61" s="83">
        <v>1</v>
      </c>
      <c r="B61" s="525">
        <v>2</v>
      </c>
      <c r="C61" s="525"/>
      <c r="D61" s="525"/>
      <c r="E61" s="332"/>
      <c r="F61" s="526">
        <v>4</v>
      </c>
      <c r="G61" s="526"/>
      <c r="H61" s="526">
        <v>5</v>
      </c>
      <c r="I61" s="526"/>
    </row>
    <row r="62" spans="1:10" ht="30" customHeight="1">
      <c r="A62" s="83"/>
      <c r="B62" s="537" t="s">
        <v>404</v>
      </c>
      <c r="C62" s="537"/>
      <c r="D62" s="537"/>
      <c r="E62" s="332"/>
      <c r="F62" s="526"/>
      <c r="G62" s="526"/>
      <c r="H62" s="628"/>
      <c r="I62" s="628"/>
    </row>
    <row r="63" spans="1:10" ht="30" hidden="1" customHeight="1">
      <c r="A63" s="83"/>
      <c r="B63" s="537"/>
      <c r="C63" s="537"/>
      <c r="D63" s="537"/>
      <c r="E63" s="332"/>
      <c r="F63" s="526"/>
      <c r="G63" s="526"/>
      <c r="H63" s="628"/>
      <c r="I63" s="628"/>
    </row>
    <row r="64" spans="1:10" ht="30" hidden="1" customHeight="1">
      <c r="A64" s="83"/>
      <c r="B64" s="537"/>
      <c r="C64" s="537"/>
      <c r="D64" s="537"/>
      <c r="E64" s="332"/>
      <c r="F64" s="526"/>
      <c r="G64" s="526"/>
      <c r="H64" s="628"/>
      <c r="I64" s="628"/>
    </row>
    <row r="65" spans="1:10" ht="30" hidden="1" customHeight="1">
      <c r="A65" s="83"/>
      <c r="B65" s="537"/>
      <c r="C65" s="537"/>
      <c r="D65" s="537"/>
      <c r="E65" s="332"/>
      <c r="F65" s="526"/>
      <c r="G65" s="526"/>
      <c r="H65" s="628"/>
      <c r="I65" s="628"/>
    </row>
    <row r="66" spans="1:10" ht="30" hidden="1" customHeight="1">
      <c r="A66" s="83"/>
      <c r="B66" s="537"/>
      <c r="C66" s="537"/>
      <c r="D66" s="537"/>
      <c r="E66" s="332"/>
      <c r="F66" s="526"/>
      <c r="G66" s="526"/>
      <c r="H66" s="628"/>
      <c r="I66" s="628"/>
    </row>
    <row r="67" spans="1:10" ht="30" hidden="1" customHeight="1">
      <c r="A67" s="83"/>
      <c r="B67" s="537"/>
      <c r="C67" s="537"/>
      <c r="D67" s="537"/>
      <c r="E67" s="332"/>
      <c r="F67" s="526"/>
      <c r="G67" s="526"/>
      <c r="H67" s="628"/>
      <c r="I67" s="628"/>
    </row>
    <row r="68" spans="1:10" ht="30" customHeight="1">
      <c r="A68" s="83"/>
      <c r="B68" s="525" t="s">
        <v>257</v>
      </c>
      <c r="C68" s="525"/>
      <c r="D68" s="525"/>
      <c r="E68" s="332"/>
      <c r="F68" s="526" t="s">
        <v>34</v>
      </c>
      <c r="G68" s="526"/>
      <c r="H68" s="628">
        <f>SUM(H62:I67)</f>
        <v>0</v>
      </c>
      <c r="I68" s="628"/>
    </row>
    <row r="70" spans="1:10" s="93" customFormat="1" ht="10.5">
      <c r="B70" s="93" t="s">
        <v>264</v>
      </c>
      <c r="I70" s="96"/>
    </row>
    <row r="71" spans="1:10">
      <c r="I71" s="92"/>
    </row>
    <row r="72" spans="1:10" s="93" customFormat="1" ht="10.5">
      <c r="B72" s="93" t="s">
        <v>359</v>
      </c>
    </row>
    <row r="73" spans="1:10">
      <c r="J73" s="92"/>
    </row>
    <row r="74" spans="1:10">
      <c r="A74" s="76" t="s">
        <v>295</v>
      </c>
      <c r="J74" s="92"/>
    </row>
    <row r="75" spans="1:10">
      <c r="A75" s="76" t="s">
        <v>292</v>
      </c>
    </row>
    <row r="77" spans="1:10" s="100" customFormat="1" ht="52.9" customHeight="1">
      <c r="A77" s="97" t="s">
        <v>259</v>
      </c>
      <c r="B77" s="560" t="s">
        <v>260</v>
      </c>
      <c r="C77" s="560"/>
      <c r="D77" s="560"/>
      <c r="E77" s="343"/>
      <c r="F77" s="343" t="s">
        <v>296</v>
      </c>
      <c r="G77" s="560" t="s">
        <v>360</v>
      </c>
      <c r="H77" s="616"/>
      <c r="I77" s="99"/>
    </row>
    <row r="78" spans="1:10" s="104" customFormat="1" ht="8.4499999999999993" customHeight="1">
      <c r="A78" s="101">
        <v>1</v>
      </c>
      <c r="B78" s="560">
        <v>2</v>
      </c>
      <c r="C78" s="560"/>
      <c r="D78" s="560"/>
      <c r="E78" s="343"/>
      <c r="F78" s="350">
        <v>4</v>
      </c>
      <c r="G78" s="615">
        <v>5</v>
      </c>
      <c r="H78" s="627"/>
      <c r="I78" s="103"/>
    </row>
    <row r="79" spans="1:10" s="100" customFormat="1">
      <c r="A79" s="101">
        <v>1</v>
      </c>
      <c r="B79" s="621" t="s">
        <v>297</v>
      </c>
      <c r="C79" s="621"/>
      <c r="D79" s="621"/>
      <c r="E79" s="335">
        <f>'Роспись 2024-2026'!R11/1.1%</f>
        <v>33318181.818181816</v>
      </c>
      <c r="F79" s="352">
        <v>1.1000000000000001</v>
      </c>
      <c r="G79" s="622">
        <f>E79*F79/100</f>
        <v>366500</v>
      </c>
      <c r="H79" s="623"/>
      <c r="I79" s="108"/>
    </row>
    <row r="80" spans="1:10" s="100" customFormat="1">
      <c r="A80" s="101">
        <f>A79+1</f>
        <v>2</v>
      </c>
      <c r="B80" s="621" t="s">
        <v>299</v>
      </c>
      <c r="C80" s="621"/>
      <c r="D80" s="621"/>
      <c r="E80" s="335">
        <f>'Роспись 2024-2026'!R12/1.5%</f>
        <v>61593333.333333336</v>
      </c>
      <c r="F80" s="352">
        <v>1.5</v>
      </c>
      <c r="G80" s="622">
        <f>E80*F80/100</f>
        <v>923900</v>
      </c>
      <c r="H80" s="623"/>
      <c r="I80" s="108"/>
    </row>
    <row r="81" spans="1:9" s="100" customFormat="1">
      <c r="A81" s="101">
        <f>A80+1</f>
        <v>3</v>
      </c>
      <c r="B81" s="621"/>
      <c r="C81" s="621"/>
      <c r="D81" s="621"/>
      <c r="E81" s="335"/>
      <c r="F81" s="352"/>
      <c r="G81" s="622">
        <f>'Роспись 2024-2026'!R13</f>
        <v>3200</v>
      </c>
      <c r="H81" s="623"/>
      <c r="I81" s="108"/>
    </row>
    <row r="82" spans="1:9" s="100" customFormat="1">
      <c r="A82" s="105"/>
      <c r="B82" s="624" t="s">
        <v>257</v>
      </c>
      <c r="C82" s="624"/>
      <c r="D82" s="624"/>
      <c r="E82" s="109"/>
      <c r="F82" s="353" t="s">
        <v>34</v>
      </c>
      <c r="G82" s="625">
        <f>SUM(G79:H81)</f>
        <v>1293600</v>
      </c>
      <c r="H82" s="626"/>
      <c r="I82" s="108"/>
    </row>
    <row r="83" spans="1:9" s="100" customFormat="1"/>
    <row r="84" spans="1:9" s="111" customFormat="1" ht="10.5">
      <c r="B84" s="111" t="s">
        <v>264</v>
      </c>
      <c r="H84" s="112"/>
    </row>
    <row r="86" spans="1:9" s="93" customFormat="1" ht="10.5" hidden="1">
      <c r="B86" s="93" t="s">
        <v>300</v>
      </c>
    </row>
    <row r="87" spans="1:9" hidden="1"/>
    <row r="88" spans="1:9" hidden="1">
      <c r="A88" s="76" t="s">
        <v>295</v>
      </c>
    </row>
    <row r="89" spans="1:9" hidden="1">
      <c r="A89" s="76" t="s">
        <v>292</v>
      </c>
    </row>
    <row r="90" spans="1:9" hidden="1"/>
    <row r="91" spans="1:9" ht="24.6" hidden="1" customHeight="1">
      <c r="A91" s="94" t="s">
        <v>259</v>
      </c>
      <c r="B91" s="525" t="s">
        <v>19</v>
      </c>
      <c r="C91" s="525"/>
      <c r="D91" s="525"/>
      <c r="E91" s="332"/>
      <c r="F91" s="525" t="s">
        <v>293</v>
      </c>
      <c r="G91" s="525"/>
      <c r="H91" s="525" t="s">
        <v>301</v>
      </c>
      <c r="I91" s="525"/>
    </row>
    <row r="92" spans="1:9" hidden="1">
      <c r="A92" s="83">
        <v>1</v>
      </c>
      <c r="B92" s="525">
        <v>2</v>
      </c>
      <c r="C92" s="525"/>
      <c r="D92" s="525"/>
      <c r="E92" s="332"/>
      <c r="F92" s="526">
        <v>4</v>
      </c>
      <c r="G92" s="526"/>
      <c r="H92" s="526">
        <v>5</v>
      </c>
      <c r="I92" s="526"/>
    </row>
    <row r="93" spans="1:9" hidden="1">
      <c r="A93" s="83"/>
      <c r="B93" s="537"/>
      <c r="C93" s="537"/>
      <c r="D93" s="537"/>
      <c r="E93" s="332"/>
      <c r="F93" s="526"/>
      <c r="G93" s="526"/>
      <c r="H93" s="609" t="e">
        <f>#REF!+F93</f>
        <v>#REF!</v>
      </c>
      <c r="I93" s="609"/>
    </row>
    <row r="94" spans="1:9" hidden="1">
      <c r="A94" s="83"/>
      <c r="B94" s="537"/>
      <c r="C94" s="537"/>
      <c r="D94" s="537"/>
      <c r="E94" s="332"/>
      <c r="F94" s="526"/>
      <c r="G94" s="526"/>
      <c r="H94" s="609" t="e">
        <f>#REF!+F94</f>
        <v>#REF!</v>
      </c>
      <c r="I94" s="609"/>
    </row>
    <row r="95" spans="1:9" hidden="1">
      <c r="A95" s="83"/>
      <c r="B95" s="537"/>
      <c r="C95" s="537"/>
      <c r="D95" s="537"/>
      <c r="E95" s="332"/>
      <c r="F95" s="526"/>
      <c r="G95" s="526"/>
      <c r="H95" s="609" t="e">
        <f>#REF!+F95</f>
        <v>#REF!</v>
      </c>
      <c r="I95" s="609"/>
    </row>
    <row r="96" spans="1:9" hidden="1">
      <c r="A96" s="83"/>
      <c r="B96" s="537"/>
      <c r="C96" s="537"/>
      <c r="D96" s="537"/>
      <c r="E96" s="332"/>
      <c r="F96" s="526"/>
      <c r="G96" s="526"/>
      <c r="H96" s="609" t="e">
        <f>#REF!+F96</f>
        <v>#REF!</v>
      </c>
      <c r="I96" s="609"/>
    </row>
    <row r="97" spans="1:9" hidden="1">
      <c r="A97" s="83"/>
      <c r="B97" s="537"/>
      <c r="C97" s="537"/>
      <c r="D97" s="537"/>
      <c r="E97" s="332"/>
      <c r="F97" s="526"/>
      <c r="G97" s="526"/>
      <c r="H97" s="609" t="e">
        <f>#REF!+F97</f>
        <v>#REF!</v>
      </c>
      <c r="I97" s="609"/>
    </row>
    <row r="98" spans="1:9" hidden="1">
      <c r="A98" s="83"/>
      <c r="B98" s="537"/>
      <c r="C98" s="537"/>
      <c r="D98" s="537"/>
      <c r="E98" s="332"/>
      <c r="F98" s="526"/>
      <c r="G98" s="526"/>
      <c r="H98" s="609" t="e">
        <f>#REF!+F98</f>
        <v>#REF!</v>
      </c>
      <c r="I98" s="609"/>
    </row>
    <row r="99" spans="1:9" hidden="1">
      <c r="A99" s="83"/>
      <c r="B99" s="525" t="s">
        <v>257</v>
      </c>
      <c r="C99" s="525"/>
      <c r="D99" s="525"/>
      <c r="E99" s="332"/>
      <c r="F99" s="526" t="s">
        <v>34</v>
      </c>
      <c r="G99" s="526"/>
      <c r="H99" s="609" t="e">
        <f>SUM(H93:I98)</f>
        <v>#REF!</v>
      </c>
      <c r="I99" s="526"/>
    </row>
    <row r="101" spans="1:9" s="93" customFormat="1" ht="10.5" hidden="1">
      <c r="B101" s="93" t="s">
        <v>302</v>
      </c>
    </row>
    <row r="102" spans="1:9" hidden="1"/>
    <row r="103" spans="1:9" hidden="1">
      <c r="A103" s="76" t="s">
        <v>295</v>
      </c>
    </row>
    <row r="104" spans="1:9" hidden="1">
      <c r="A104" s="76" t="s">
        <v>292</v>
      </c>
    </row>
    <row r="105" spans="1:9" hidden="1"/>
    <row r="106" spans="1:9" ht="23.45" hidden="1" customHeight="1">
      <c r="A106" s="94" t="s">
        <v>259</v>
      </c>
      <c r="B106" s="525" t="s">
        <v>19</v>
      </c>
      <c r="C106" s="525"/>
      <c r="D106" s="525"/>
      <c r="E106" s="332"/>
      <c r="F106" s="525" t="s">
        <v>293</v>
      </c>
      <c r="G106" s="525"/>
      <c r="H106" s="525" t="s">
        <v>301</v>
      </c>
      <c r="I106" s="525"/>
    </row>
    <row r="107" spans="1:9" hidden="1">
      <c r="A107" s="83">
        <v>1</v>
      </c>
      <c r="B107" s="525">
        <v>2</v>
      </c>
      <c r="C107" s="525"/>
      <c r="D107" s="525"/>
      <c r="E107" s="332"/>
      <c r="F107" s="526">
        <v>4</v>
      </c>
      <c r="G107" s="526"/>
      <c r="H107" s="526">
        <v>5</v>
      </c>
      <c r="I107" s="526"/>
    </row>
    <row r="108" spans="1:9" hidden="1">
      <c r="A108" s="83"/>
      <c r="B108" s="537"/>
      <c r="C108" s="537"/>
      <c r="D108" s="537"/>
      <c r="E108" s="332"/>
      <c r="F108" s="526"/>
      <c r="G108" s="526"/>
      <c r="H108" s="609" t="e">
        <f>#REF!+F108</f>
        <v>#REF!</v>
      </c>
      <c r="I108" s="609"/>
    </row>
    <row r="109" spans="1:9" hidden="1">
      <c r="A109" s="83"/>
      <c r="B109" s="537"/>
      <c r="C109" s="537"/>
      <c r="D109" s="537"/>
      <c r="E109" s="332"/>
      <c r="F109" s="526"/>
      <c r="G109" s="526"/>
      <c r="H109" s="609" t="e">
        <f>#REF!+F109</f>
        <v>#REF!</v>
      </c>
      <c r="I109" s="609"/>
    </row>
    <row r="110" spans="1:9" hidden="1">
      <c r="A110" s="83"/>
      <c r="B110" s="537"/>
      <c r="C110" s="537"/>
      <c r="D110" s="537"/>
      <c r="E110" s="332"/>
      <c r="F110" s="526"/>
      <c r="G110" s="526"/>
      <c r="H110" s="609" t="e">
        <f>#REF!+F110</f>
        <v>#REF!</v>
      </c>
      <c r="I110" s="609"/>
    </row>
    <row r="111" spans="1:9" hidden="1">
      <c r="A111" s="83"/>
      <c r="B111" s="537"/>
      <c r="C111" s="537"/>
      <c r="D111" s="537"/>
      <c r="E111" s="332"/>
      <c r="F111" s="526"/>
      <c r="G111" s="526"/>
      <c r="H111" s="609" t="e">
        <f>#REF!+F111</f>
        <v>#REF!</v>
      </c>
      <c r="I111" s="609"/>
    </row>
    <row r="112" spans="1:9" hidden="1">
      <c r="A112" s="83"/>
      <c r="B112" s="537"/>
      <c r="C112" s="537"/>
      <c r="D112" s="537"/>
      <c r="E112" s="332"/>
      <c r="F112" s="526"/>
      <c r="G112" s="526"/>
      <c r="H112" s="609" t="e">
        <f>#REF!+F112</f>
        <v>#REF!</v>
      </c>
      <c r="I112" s="609"/>
    </row>
    <row r="113" spans="1:10" hidden="1">
      <c r="A113" s="83"/>
      <c r="B113" s="537"/>
      <c r="C113" s="537"/>
      <c r="D113" s="537"/>
      <c r="E113" s="332"/>
      <c r="F113" s="526"/>
      <c r="G113" s="526"/>
      <c r="H113" s="609" t="e">
        <f>#REF!+F113</f>
        <v>#REF!</v>
      </c>
      <c r="I113" s="609"/>
    </row>
    <row r="114" spans="1:10" hidden="1">
      <c r="A114" s="83"/>
      <c r="B114" s="525" t="s">
        <v>257</v>
      </c>
      <c r="C114" s="525"/>
      <c r="D114" s="525"/>
      <c r="E114" s="332"/>
      <c r="F114" s="526" t="s">
        <v>34</v>
      </c>
      <c r="G114" s="526"/>
      <c r="H114" s="609" t="e">
        <f>SUM(H108:I113)</f>
        <v>#REF!</v>
      </c>
      <c r="I114" s="526"/>
    </row>
    <row r="115" spans="1:10" hidden="1"/>
    <row r="117" spans="1:10" s="93" customFormat="1" ht="10.5">
      <c r="B117" s="93" t="s">
        <v>361</v>
      </c>
    </row>
    <row r="119" spans="1:10">
      <c r="A119" s="76" t="s">
        <v>295</v>
      </c>
    </row>
    <row r="120" spans="1:10">
      <c r="A120" s="76" t="s">
        <v>292</v>
      </c>
    </row>
    <row r="122" spans="1:10">
      <c r="C122" s="113" t="s">
        <v>362</v>
      </c>
      <c r="D122" s="114"/>
      <c r="E122" s="114"/>
      <c r="F122" s="114"/>
      <c r="G122" s="114"/>
    </row>
    <row r="124" spans="1:10" ht="27" customHeight="1">
      <c r="A124" s="343" t="s">
        <v>259</v>
      </c>
      <c r="B124" s="560" t="s">
        <v>260</v>
      </c>
      <c r="C124" s="560"/>
      <c r="D124" s="343" t="s">
        <v>303</v>
      </c>
      <c r="E124" s="350" t="s">
        <v>304</v>
      </c>
      <c r="F124" s="615" t="s">
        <v>363</v>
      </c>
      <c r="G124" s="615"/>
      <c r="H124" s="616" t="s">
        <v>305</v>
      </c>
      <c r="I124" s="617"/>
      <c r="J124" s="83" t="s">
        <v>306</v>
      </c>
    </row>
    <row r="125" spans="1:10">
      <c r="A125" s="115">
        <v>1</v>
      </c>
      <c r="B125" s="618">
        <v>2</v>
      </c>
      <c r="C125" s="618"/>
      <c r="D125" s="351">
        <v>3</v>
      </c>
      <c r="E125" s="115">
        <v>4</v>
      </c>
      <c r="F125" s="530">
        <v>5</v>
      </c>
      <c r="G125" s="530"/>
      <c r="H125" s="619">
        <v>6</v>
      </c>
      <c r="I125" s="620"/>
      <c r="J125" s="354">
        <v>7</v>
      </c>
    </row>
    <row r="126" spans="1:10">
      <c r="A126" s="101">
        <v>1</v>
      </c>
      <c r="B126" s="537" t="s">
        <v>364</v>
      </c>
      <c r="C126" s="537"/>
      <c r="D126" s="117">
        <v>1</v>
      </c>
      <c r="E126" s="118">
        <v>1</v>
      </c>
      <c r="F126" s="538">
        <f>H126/E126/D126</f>
        <v>0</v>
      </c>
      <c r="G126" s="538"/>
      <c r="H126" s="610">
        <v>0</v>
      </c>
      <c r="I126" s="611"/>
      <c r="J126" s="349">
        <v>0</v>
      </c>
    </row>
    <row r="127" spans="1:10">
      <c r="A127" s="101">
        <f>A126+1</f>
        <v>2</v>
      </c>
      <c r="B127" s="537" t="s">
        <v>307</v>
      </c>
      <c r="C127" s="537"/>
      <c r="D127" s="117">
        <v>1</v>
      </c>
      <c r="E127" s="118">
        <v>12</v>
      </c>
      <c r="F127" s="538">
        <f>H127/E127/D127</f>
        <v>2250</v>
      </c>
      <c r="G127" s="538"/>
      <c r="H127" s="613">
        <v>27000</v>
      </c>
      <c r="I127" s="614"/>
      <c r="J127" s="349">
        <v>0</v>
      </c>
    </row>
    <row r="128" spans="1:10">
      <c r="A128" s="101">
        <f>A127+1</f>
        <v>3</v>
      </c>
      <c r="B128" s="537" t="s">
        <v>308</v>
      </c>
      <c r="C128" s="537"/>
      <c r="D128" s="117">
        <v>1</v>
      </c>
      <c r="E128" s="118">
        <v>12</v>
      </c>
      <c r="F128" s="538">
        <f>H128/E128/D128</f>
        <v>0</v>
      </c>
      <c r="G128" s="538"/>
      <c r="H128" s="610">
        <v>0</v>
      </c>
      <c r="I128" s="611"/>
      <c r="J128" s="349"/>
    </row>
    <row r="129" spans="1:10">
      <c r="A129" s="101"/>
      <c r="B129" s="525" t="s">
        <v>257</v>
      </c>
      <c r="C129" s="525"/>
      <c r="D129" s="349" t="s">
        <v>34</v>
      </c>
      <c r="E129" s="120" t="s">
        <v>34</v>
      </c>
      <c r="F129" s="538" t="s">
        <v>34</v>
      </c>
      <c r="G129" s="538"/>
      <c r="H129" s="612">
        <f>SUM(H126:I128)</f>
        <v>27000</v>
      </c>
      <c r="I129" s="612"/>
      <c r="J129" s="349">
        <f>J128</f>
        <v>0</v>
      </c>
    </row>
    <row r="131" spans="1:10" hidden="1">
      <c r="A131" s="93"/>
      <c r="C131" s="93" t="s">
        <v>365</v>
      </c>
      <c r="D131" s="93"/>
      <c r="E131" s="93"/>
      <c r="F131" s="93"/>
      <c r="G131" s="93"/>
      <c r="H131" s="93"/>
      <c r="I131" s="93"/>
    </row>
    <row r="132" spans="1:10" hidden="1"/>
    <row r="133" spans="1:10" hidden="1"/>
    <row r="134" spans="1:10" ht="24.6" hidden="1" customHeight="1">
      <c r="A134" s="94" t="s">
        <v>259</v>
      </c>
      <c r="B134" s="525" t="s">
        <v>260</v>
      </c>
      <c r="C134" s="525"/>
      <c r="D134" s="525"/>
      <c r="E134" s="332"/>
      <c r="F134" s="525" t="s">
        <v>309</v>
      </c>
      <c r="G134" s="525"/>
      <c r="H134" s="525" t="s">
        <v>310</v>
      </c>
      <c r="I134" s="525"/>
    </row>
    <row r="135" spans="1:10" hidden="1">
      <c r="A135" s="83">
        <v>1</v>
      </c>
      <c r="B135" s="525">
        <v>2</v>
      </c>
      <c r="C135" s="525"/>
      <c r="D135" s="525"/>
      <c r="E135" s="332"/>
      <c r="F135" s="526">
        <v>4</v>
      </c>
      <c r="G135" s="526"/>
      <c r="H135" s="526">
        <v>5</v>
      </c>
      <c r="I135" s="526"/>
    </row>
    <row r="136" spans="1:10" hidden="1">
      <c r="A136" s="83"/>
      <c r="B136" s="537"/>
      <c r="C136" s="537"/>
      <c r="D136" s="537"/>
      <c r="E136" s="332"/>
      <c r="F136" s="526"/>
      <c r="G136" s="526"/>
      <c r="H136" s="609" t="e">
        <f>#REF!*F136</f>
        <v>#REF!</v>
      </c>
      <c r="I136" s="609"/>
    </row>
    <row r="137" spans="1:10" hidden="1">
      <c r="A137" s="83"/>
      <c r="B137" s="537"/>
      <c r="C137" s="537"/>
      <c r="D137" s="537"/>
      <c r="E137" s="332"/>
      <c r="F137" s="526"/>
      <c r="G137" s="526"/>
      <c r="H137" s="609" t="e">
        <f>#REF!*F137</f>
        <v>#REF!</v>
      </c>
      <c r="I137" s="609"/>
    </row>
    <row r="138" spans="1:10" hidden="1">
      <c r="A138" s="83"/>
      <c r="B138" s="537"/>
      <c r="C138" s="537"/>
      <c r="D138" s="537"/>
      <c r="E138" s="332"/>
      <c r="F138" s="526"/>
      <c r="G138" s="526"/>
      <c r="H138" s="609" t="e">
        <f>#REF!*F138</f>
        <v>#REF!</v>
      </c>
      <c r="I138" s="609"/>
    </row>
    <row r="139" spans="1:10" hidden="1">
      <c r="A139" s="83"/>
      <c r="B139" s="537"/>
      <c r="C139" s="537"/>
      <c r="D139" s="537"/>
      <c r="E139" s="332"/>
      <c r="F139" s="526"/>
      <c r="G139" s="526"/>
      <c r="H139" s="609" t="e">
        <f>#REF!*F139</f>
        <v>#REF!</v>
      </c>
      <c r="I139" s="609"/>
    </row>
    <row r="140" spans="1:10" hidden="1">
      <c r="A140" s="83"/>
      <c r="B140" s="537"/>
      <c r="C140" s="537"/>
      <c r="D140" s="537"/>
      <c r="E140" s="332"/>
      <c r="F140" s="526"/>
      <c r="G140" s="526"/>
      <c r="H140" s="609" t="e">
        <f>#REF!*F140</f>
        <v>#REF!</v>
      </c>
      <c r="I140" s="609"/>
    </row>
    <row r="141" spans="1:10" hidden="1">
      <c r="A141" s="83"/>
      <c r="B141" s="537"/>
      <c r="C141" s="537"/>
      <c r="D141" s="537"/>
      <c r="E141" s="332"/>
      <c r="F141" s="526"/>
      <c r="G141" s="526"/>
      <c r="H141" s="609" t="e">
        <f>#REF!*F141</f>
        <v>#REF!</v>
      </c>
      <c r="I141" s="609"/>
    </row>
    <row r="142" spans="1:10" hidden="1">
      <c r="A142" s="83"/>
      <c r="B142" s="525" t="s">
        <v>257</v>
      </c>
      <c r="C142" s="525"/>
      <c r="D142" s="525"/>
      <c r="E142" s="332"/>
      <c r="F142" s="526" t="s">
        <v>34</v>
      </c>
      <c r="G142" s="526"/>
      <c r="H142" s="609" t="e">
        <f>SUM(H136:I141)</f>
        <v>#REF!</v>
      </c>
      <c r="I142" s="526"/>
    </row>
    <row r="145" spans="1:12">
      <c r="A145" s="114"/>
      <c r="B145" s="114"/>
      <c r="C145" s="114" t="s">
        <v>366</v>
      </c>
      <c r="D145" s="114"/>
      <c r="E145" s="114"/>
      <c r="F145" s="114"/>
      <c r="G145" s="114"/>
      <c r="H145" s="114"/>
      <c r="I145" s="114"/>
      <c r="J145" s="114"/>
      <c r="K145" s="114"/>
      <c r="L145" s="114"/>
    </row>
    <row r="146" spans="1:12">
      <c r="A146" s="114"/>
      <c r="B146" s="114"/>
      <c r="C146" s="114"/>
      <c r="D146" s="114"/>
      <c r="E146" s="114"/>
      <c r="F146" s="114"/>
      <c r="G146" s="114"/>
      <c r="H146" s="114"/>
      <c r="I146" s="114" t="s">
        <v>446</v>
      </c>
      <c r="J146" s="114"/>
      <c r="K146" s="114"/>
      <c r="L146" s="114"/>
    </row>
    <row r="147" spans="1:12" ht="34.9" customHeight="1">
      <c r="A147" s="347" t="s">
        <v>259</v>
      </c>
      <c r="B147" s="600" t="s">
        <v>19</v>
      </c>
      <c r="C147" s="600"/>
      <c r="D147" s="347" t="s">
        <v>311</v>
      </c>
      <c r="E147" s="348" t="s">
        <v>312</v>
      </c>
      <c r="F147" s="601" t="s">
        <v>313</v>
      </c>
      <c r="G147" s="601"/>
      <c r="H147" s="600" t="s">
        <v>314</v>
      </c>
      <c r="I147" s="600"/>
      <c r="J147" s="269" t="s">
        <v>306</v>
      </c>
      <c r="K147" s="114"/>
      <c r="L147" s="114"/>
    </row>
    <row r="148" spans="1:12" ht="9.6" customHeight="1">
      <c r="A148" s="269">
        <v>1</v>
      </c>
      <c r="B148" s="600">
        <v>2</v>
      </c>
      <c r="C148" s="600"/>
      <c r="D148" s="347">
        <v>3</v>
      </c>
      <c r="E148" s="269">
        <v>4</v>
      </c>
      <c r="F148" s="601">
        <v>5</v>
      </c>
      <c r="G148" s="601"/>
      <c r="H148" s="600">
        <v>6</v>
      </c>
      <c r="I148" s="600"/>
      <c r="J148" s="269">
        <v>7</v>
      </c>
      <c r="K148" s="114"/>
      <c r="L148" s="114"/>
    </row>
    <row r="149" spans="1:12" ht="12">
      <c r="A149" s="269">
        <v>1</v>
      </c>
      <c r="B149" s="509" t="s">
        <v>317</v>
      </c>
      <c r="C149" s="509"/>
      <c r="D149" s="270">
        <f>H149/E149</f>
        <v>1008.1876569788302</v>
      </c>
      <c r="E149" s="271">
        <v>27.87</v>
      </c>
      <c r="F149" s="510">
        <v>1</v>
      </c>
      <c r="G149" s="510"/>
      <c r="H149" s="511">
        <f>28098.23-0.06+0.02</f>
        <v>28098.19</v>
      </c>
      <c r="I149" s="511"/>
      <c r="J149" s="270"/>
      <c r="K149" s="272">
        <f>H149+H150+H151</f>
        <v>46144.72</v>
      </c>
      <c r="L149" s="114" t="s">
        <v>501</v>
      </c>
    </row>
    <row r="150" spans="1:12" ht="12">
      <c r="A150" s="269">
        <f>A149+1</f>
        <v>2</v>
      </c>
      <c r="B150" s="509" t="s">
        <v>318</v>
      </c>
      <c r="C150" s="509"/>
      <c r="D150" s="270">
        <f>H150/E150</f>
        <v>0</v>
      </c>
      <c r="E150" s="271">
        <v>35.799999999999997</v>
      </c>
      <c r="F150" s="510">
        <v>1</v>
      </c>
      <c r="G150" s="510"/>
      <c r="H150" s="511">
        <v>0</v>
      </c>
      <c r="I150" s="511"/>
      <c r="J150" s="270"/>
      <c r="K150" s="114"/>
      <c r="L150" s="114"/>
    </row>
    <row r="151" spans="1:12" ht="10.15" customHeight="1">
      <c r="A151" s="269">
        <f>A150+1</f>
        <v>3</v>
      </c>
      <c r="B151" s="509" t="s">
        <v>478</v>
      </c>
      <c r="C151" s="509"/>
      <c r="D151" s="270">
        <f>H151/E151</f>
        <v>1008.1860335195531</v>
      </c>
      <c r="E151" s="271">
        <f>35.8*0.5</f>
        <v>17.899999999999999</v>
      </c>
      <c r="F151" s="510">
        <v>1</v>
      </c>
      <c r="G151" s="510"/>
      <c r="H151" s="512">
        <v>18046.53</v>
      </c>
      <c r="I151" s="513"/>
      <c r="J151" s="270"/>
      <c r="K151" s="114"/>
      <c r="L151" s="114"/>
    </row>
    <row r="152" spans="1:12" ht="12">
      <c r="A152" s="269">
        <v>1</v>
      </c>
      <c r="B152" s="509" t="s">
        <v>523</v>
      </c>
      <c r="C152" s="509"/>
      <c r="D152" s="270">
        <f>H152/E152</f>
        <v>1483.7021887334049</v>
      </c>
      <c r="E152" s="271">
        <v>27.87</v>
      </c>
      <c r="F152" s="510">
        <v>1</v>
      </c>
      <c r="G152" s="510"/>
      <c r="H152" s="511">
        <v>41350.78</v>
      </c>
      <c r="I152" s="511"/>
      <c r="J152" s="270"/>
      <c r="K152" s="272">
        <f>H152+H153+H154</f>
        <v>151358.76999999999</v>
      </c>
      <c r="L152" s="114" t="s">
        <v>522</v>
      </c>
    </row>
    <row r="153" spans="1:12" ht="12">
      <c r="A153" s="269">
        <f>A152+1</f>
        <v>2</v>
      </c>
      <c r="B153" s="509" t="s">
        <v>524</v>
      </c>
      <c r="C153" s="509"/>
      <c r="D153" s="270">
        <f>H153/E153</f>
        <v>2104.9072625698323</v>
      </c>
      <c r="E153" s="271">
        <v>35.799999999999997</v>
      </c>
      <c r="F153" s="510">
        <v>1</v>
      </c>
      <c r="G153" s="510"/>
      <c r="H153" s="511">
        <v>75355.679999999993</v>
      </c>
      <c r="I153" s="511"/>
      <c r="J153" s="270"/>
      <c r="K153" s="114"/>
      <c r="L153" s="114"/>
    </row>
    <row r="154" spans="1:12" ht="10.15" customHeight="1">
      <c r="A154" s="269">
        <f>A153+1</f>
        <v>3</v>
      </c>
      <c r="B154" s="509" t="s">
        <v>525</v>
      </c>
      <c r="C154" s="509"/>
      <c r="D154" s="270">
        <f>D153</f>
        <v>2104.9072625698323</v>
      </c>
      <c r="E154" s="271">
        <f>35.8*0.5</f>
        <v>17.899999999999999</v>
      </c>
      <c r="F154" s="510">
        <v>1</v>
      </c>
      <c r="G154" s="510"/>
      <c r="H154" s="512">
        <v>34652.31</v>
      </c>
      <c r="I154" s="513"/>
      <c r="J154" s="270"/>
      <c r="K154" s="114"/>
      <c r="L154" s="114"/>
    </row>
    <row r="155" spans="1:12">
      <c r="A155" s="269">
        <v>6</v>
      </c>
      <c r="B155" s="605" t="s">
        <v>367</v>
      </c>
      <c r="C155" s="606"/>
      <c r="D155" s="270">
        <v>357.85</v>
      </c>
      <c r="E155" s="271">
        <f>H155/F155/D155</f>
        <v>484.88131898840294</v>
      </c>
      <c r="F155" s="607">
        <v>1</v>
      </c>
      <c r="G155" s="608"/>
      <c r="H155" s="512">
        <v>173514.78</v>
      </c>
      <c r="I155" s="513"/>
      <c r="J155" s="270"/>
      <c r="K155" s="272">
        <f>H155</f>
        <v>173514.78</v>
      </c>
      <c r="L155" s="114" t="s">
        <v>367</v>
      </c>
    </row>
    <row r="156" spans="1:12">
      <c r="A156" s="269"/>
      <c r="B156" s="600" t="s">
        <v>257</v>
      </c>
      <c r="C156" s="600"/>
      <c r="D156" s="270" t="s">
        <v>34</v>
      </c>
      <c r="E156" s="271" t="s">
        <v>34</v>
      </c>
      <c r="F156" s="510" t="s">
        <v>34</v>
      </c>
      <c r="G156" s="510"/>
      <c r="H156" s="512">
        <f>SUM(H149:I155)</f>
        <v>371018.27</v>
      </c>
      <c r="I156" s="513"/>
      <c r="J156" s="270">
        <f>SUM(J149:J150)</f>
        <v>0</v>
      </c>
      <c r="K156" s="272"/>
      <c r="L156" s="114"/>
    </row>
    <row r="157" spans="1:12">
      <c r="A157" s="269">
        <v>5</v>
      </c>
      <c r="B157" s="602" t="s">
        <v>368</v>
      </c>
      <c r="C157" s="603"/>
      <c r="D157" s="273"/>
      <c r="E157" s="274"/>
      <c r="F157" s="604">
        <v>1</v>
      </c>
      <c r="G157" s="604"/>
      <c r="H157" s="512">
        <f>'Роспись 2024-2026'!R15</f>
        <v>61700</v>
      </c>
      <c r="I157" s="513"/>
      <c r="J157" s="270"/>
      <c r="K157" s="114"/>
      <c r="L157" s="114"/>
    </row>
    <row r="158" spans="1:12">
      <c r="A158" s="269"/>
      <c r="B158" s="600" t="s">
        <v>257</v>
      </c>
      <c r="C158" s="600"/>
      <c r="D158" s="270" t="s">
        <v>34</v>
      </c>
      <c r="E158" s="271" t="s">
        <v>34</v>
      </c>
      <c r="F158" s="510" t="s">
        <v>34</v>
      </c>
      <c r="G158" s="510"/>
      <c r="H158" s="512">
        <f>H156+H157</f>
        <v>432718.27</v>
      </c>
      <c r="I158" s="513"/>
      <c r="J158" s="270">
        <f>J156+J157</f>
        <v>0</v>
      </c>
      <c r="K158" s="114"/>
      <c r="L158" s="272"/>
    </row>
    <row r="159" spans="1:12">
      <c r="A159" s="114"/>
      <c r="B159" s="114"/>
      <c r="C159" s="114"/>
      <c r="D159" s="114"/>
      <c r="E159" s="114"/>
      <c r="F159" s="114"/>
      <c r="G159" s="114"/>
      <c r="H159" s="114"/>
      <c r="I159" s="114"/>
      <c r="J159" s="114"/>
      <c r="K159" s="114"/>
      <c r="L159" s="114"/>
    </row>
    <row r="160" spans="1:12">
      <c r="A160" s="114"/>
      <c r="B160" s="114"/>
      <c r="C160" s="114"/>
      <c r="D160" s="114"/>
      <c r="E160" s="114"/>
      <c r="F160" s="114"/>
      <c r="G160" s="114"/>
      <c r="H160" s="114"/>
      <c r="I160" s="114" t="s">
        <v>398</v>
      </c>
      <c r="J160" s="114"/>
      <c r="K160" s="114"/>
      <c r="L160" s="114"/>
    </row>
    <row r="161" spans="1:12" ht="33.75">
      <c r="A161" s="347" t="s">
        <v>259</v>
      </c>
      <c r="B161" s="600" t="s">
        <v>19</v>
      </c>
      <c r="C161" s="600"/>
      <c r="D161" s="347" t="s">
        <v>311</v>
      </c>
      <c r="E161" s="348" t="s">
        <v>312</v>
      </c>
      <c r="F161" s="601" t="s">
        <v>313</v>
      </c>
      <c r="G161" s="601"/>
      <c r="H161" s="600" t="s">
        <v>314</v>
      </c>
      <c r="I161" s="600"/>
      <c r="J161" s="269" t="s">
        <v>306</v>
      </c>
      <c r="K161" s="114"/>
      <c r="L161" s="114"/>
    </row>
    <row r="162" spans="1:12">
      <c r="A162" s="269">
        <v>1</v>
      </c>
      <c r="B162" s="600">
        <v>2</v>
      </c>
      <c r="C162" s="600"/>
      <c r="D162" s="347">
        <v>3</v>
      </c>
      <c r="E162" s="269">
        <v>4</v>
      </c>
      <c r="F162" s="601">
        <v>5</v>
      </c>
      <c r="G162" s="601"/>
      <c r="H162" s="600">
        <v>6</v>
      </c>
      <c r="I162" s="600"/>
      <c r="J162" s="269">
        <v>7</v>
      </c>
      <c r="K162" s="114"/>
      <c r="L162" s="114"/>
    </row>
    <row r="163" spans="1:12" ht="12">
      <c r="A163" s="269">
        <v>1</v>
      </c>
      <c r="B163" s="509" t="s">
        <v>315</v>
      </c>
      <c r="C163" s="509"/>
      <c r="D163" s="270">
        <f>H163/E163</f>
        <v>491.32841971096184</v>
      </c>
      <c r="E163" s="271">
        <v>2526.31</v>
      </c>
      <c r="F163" s="510">
        <v>1</v>
      </c>
      <c r="G163" s="510"/>
      <c r="H163" s="511">
        <v>1241247.8999999999</v>
      </c>
      <c r="I163" s="511"/>
      <c r="J163" s="270"/>
      <c r="K163" s="272">
        <f>H163+H166</f>
        <v>1251987.8099999998</v>
      </c>
      <c r="L163" s="114" t="s">
        <v>502</v>
      </c>
    </row>
    <row r="164" spans="1:12" ht="12">
      <c r="A164" s="269">
        <v>1</v>
      </c>
      <c r="B164" s="509" t="s">
        <v>315</v>
      </c>
      <c r="C164" s="509"/>
      <c r="D164" s="270">
        <f>H164/E164</f>
        <v>206.83662733393766</v>
      </c>
      <c r="E164" s="271">
        <v>2526.31</v>
      </c>
      <c r="F164" s="510">
        <v>1</v>
      </c>
      <c r="G164" s="510"/>
      <c r="H164" s="511">
        <v>522533.44</v>
      </c>
      <c r="I164" s="511"/>
      <c r="J164" s="270"/>
      <c r="K164" s="272">
        <f>H164</f>
        <v>522533.44</v>
      </c>
      <c r="L164" s="114" t="s">
        <v>522</v>
      </c>
    </row>
    <row r="165" spans="1:12" ht="12">
      <c r="A165" s="269">
        <f>A163+1</f>
        <v>2</v>
      </c>
      <c r="B165" s="509" t="s">
        <v>316</v>
      </c>
      <c r="C165" s="509"/>
      <c r="D165" s="270">
        <f>H165/E165</f>
        <v>63287.705685618719</v>
      </c>
      <c r="E165" s="271">
        <v>5.98</v>
      </c>
      <c r="F165" s="510">
        <v>1</v>
      </c>
      <c r="G165" s="510"/>
      <c r="H165" s="511">
        <v>378460.48</v>
      </c>
      <c r="I165" s="511"/>
      <c r="J165" s="270"/>
      <c r="K165" s="272">
        <f>H165</f>
        <v>378460.48</v>
      </c>
      <c r="L165" s="114" t="s">
        <v>503</v>
      </c>
    </row>
    <row r="166" spans="1:12" ht="12">
      <c r="A166" s="269">
        <f>A165+1</f>
        <v>3</v>
      </c>
      <c r="B166" s="509" t="s">
        <v>319</v>
      </c>
      <c r="C166" s="509"/>
      <c r="D166" s="270"/>
      <c r="E166" s="271"/>
      <c r="F166" s="510">
        <v>1</v>
      </c>
      <c r="G166" s="510"/>
      <c r="H166" s="511">
        <v>10739.91</v>
      </c>
      <c r="I166" s="511"/>
      <c r="J166" s="270"/>
      <c r="K166" s="114"/>
      <c r="L166" s="114"/>
    </row>
    <row r="167" spans="1:12">
      <c r="A167" s="269"/>
      <c r="B167" s="600" t="s">
        <v>257</v>
      </c>
      <c r="C167" s="600"/>
      <c r="D167" s="270" t="s">
        <v>34</v>
      </c>
      <c r="E167" s="271" t="s">
        <v>34</v>
      </c>
      <c r="F167" s="510" t="s">
        <v>34</v>
      </c>
      <c r="G167" s="510"/>
      <c r="H167" s="512">
        <f>SUM(H163:I166)</f>
        <v>2152981.73</v>
      </c>
      <c r="I167" s="513"/>
      <c r="J167" s="270">
        <f>SUM(J163:J166)</f>
        <v>0</v>
      </c>
      <c r="K167" s="272">
        <f>'Роспись 2024-2026'!R10</f>
        <v>2524000</v>
      </c>
      <c r="L167" s="272">
        <f>H156+H167-K167</f>
        <v>0</v>
      </c>
    </row>
    <row r="168" spans="1:12">
      <c r="I168" s="122"/>
      <c r="K168" s="92">
        <f>K149+K155+K163+K165-K167+K152+K164</f>
        <v>0</v>
      </c>
    </row>
    <row r="169" spans="1:12">
      <c r="A169" s="357"/>
      <c r="B169" s="358"/>
      <c r="C169" s="358"/>
      <c r="D169" s="359"/>
      <c r="E169" s="360"/>
      <c r="F169" s="361"/>
      <c r="G169" s="361"/>
      <c r="H169" s="359"/>
      <c r="I169" s="359"/>
      <c r="J169" s="359"/>
      <c r="K169" s="272"/>
      <c r="L169" s="272"/>
    </row>
    <row r="170" spans="1:12">
      <c r="A170" s="357"/>
      <c r="B170" s="358"/>
      <c r="C170" s="358"/>
      <c r="D170" s="359"/>
      <c r="E170" s="360"/>
      <c r="F170" s="361"/>
      <c r="G170" s="361"/>
      <c r="H170" s="359"/>
      <c r="I170" s="359"/>
      <c r="J170" s="359"/>
      <c r="K170" s="272"/>
      <c r="L170" s="272"/>
    </row>
    <row r="171" spans="1:12">
      <c r="A171" s="357"/>
      <c r="B171" s="358"/>
      <c r="C171" s="358"/>
      <c r="D171" s="359"/>
      <c r="E171" s="360"/>
      <c r="F171" s="361"/>
      <c r="G171" s="361"/>
      <c r="H171" s="359"/>
      <c r="I171" s="359"/>
      <c r="J171" s="359"/>
      <c r="K171" s="272"/>
      <c r="L171" s="272"/>
    </row>
    <row r="172" spans="1:12">
      <c r="A172" s="357"/>
      <c r="B172" s="358"/>
      <c r="C172" s="358"/>
      <c r="D172" s="359"/>
      <c r="E172" s="360"/>
      <c r="F172" s="361"/>
      <c r="G172" s="361"/>
      <c r="H172" s="359"/>
      <c r="I172" s="359"/>
      <c r="J172" s="359"/>
      <c r="K172" s="272"/>
      <c r="L172" s="272"/>
    </row>
    <row r="173" spans="1:12">
      <c r="I173" s="122"/>
    </row>
    <row r="174" spans="1:12">
      <c r="C174" s="111" t="s">
        <v>444</v>
      </c>
      <c r="I174" s="122"/>
    </row>
    <row r="175" spans="1:12">
      <c r="I175" s="122"/>
    </row>
    <row r="176" spans="1:12" ht="33.75">
      <c r="A176" s="332" t="s">
        <v>259</v>
      </c>
      <c r="B176" s="568" t="s">
        <v>19</v>
      </c>
      <c r="C176" s="570"/>
      <c r="D176" s="332" t="s">
        <v>311</v>
      </c>
      <c r="E176" s="333" t="s">
        <v>312</v>
      </c>
      <c r="F176" s="637" t="s">
        <v>313</v>
      </c>
      <c r="G176" s="638"/>
      <c r="H176" s="568" t="s">
        <v>314</v>
      </c>
      <c r="I176" s="570"/>
    </row>
    <row r="177" spans="1:17">
      <c r="A177" s="354">
        <v>1</v>
      </c>
      <c r="B177" s="568">
        <v>2</v>
      </c>
      <c r="C177" s="570"/>
      <c r="D177" s="332">
        <v>3</v>
      </c>
      <c r="E177" s="354">
        <v>4</v>
      </c>
      <c r="F177" s="637">
        <v>5</v>
      </c>
      <c r="G177" s="638"/>
      <c r="H177" s="568">
        <v>6</v>
      </c>
      <c r="I177" s="570"/>
    </row>
    <row r="178" spans="1:17" ht="12">
      <c r="A178" s="354">
        <v>1</v>
      </c>
      <c r="B178" s="537" t="s">
        <v>445</v>
      </c>
      <c r="C178" s="537"/>
      <c r="D178" s="349">
        <v>1</v>
      </c>
      <c r="E178" s="120">
        <f>H178/F178/D178</f>
        <v>146000</v>
      </c>
      <c r="F178" s="538">
        <v>1</v>
      </c>
      <c r="G178" s="538"/>
      <c r="H178" s="539">
        <v>146000</v>
      </c>
      <c r="I178" s="539"/>
    </row>
    <row r="179" spans="1:17">
      <c r="I179" s="122"/>
    </row>
    <row r="180" spans="1:17">
      <c r="I180" s="122"/>
    </row>
    <row r="181" spans="1:17">
      <c r="I181" s="122"/>
    </row>
    <row r="182" spans="1:17" s="100" customFormat="1">
      <c r="C182" s="111" t="s">
        <v>369</v>
      </c>
    </row>
    <row r="183" spans="1:17" ht="34.9" customHeight="1">
      <c r="A183" s="100"/>
      <c r="B183" s="100"/>
      <c r="C183" s="100"/>
      <c r="D183" s="100"/>
      <c r="E183" s="100"/>
      <c r="F183" s="100"/>
      <c r="G183" s="100"/>
      <c r="H183" s="100"/>
      <c r="I183" s="100"/>
    </row>
    <row r="184" spans="1:17" ht="9.6" customHeight="1">
      <c r="A184" s="94" t="s">
        <v>259</v>
      </c>
      <c r="B184" s="525" t="s">
        <v>260</v>
      </c>
      <c r="C184" s="525"/>
      <c r="D184" s="525"/>
      <c r="E184" s="332" t="s">
        <v>370</v>
      </c>
      <c r="F184" s="525" t="s">
        <v>321</v>
      </c>
      <c r="G184" s="525"/>
      <c r="H184" s="525" t="s">
        <v>322</v>
      </c>
      <c r="I184" s="525"/>
    </row>
    <row r="185" spans="1:17" ht="15" customHeight="1">
      <c r="A185" s="83">
        <v>1</v>
      </c>
      <c r="B185" s="597" t="s">
        <v>425</v>
      </c>
      <c r="C185" s="598"/>
      <c r="D185" s="599"/>
      <c r="E185" s="121">
        <f>H185/F185</f>
        <v>3000</v>
      </c>
      <c r="F185" s="566">
        <v>4</v>
      </c>
      <c r="G185" s="567"/>
      <c r="H185" s="585">
        <v>12000</v>
      </c>
      <c r="I185" s="595"/>
    </row>
    <row r="186" spans="1:17" ht="15" customHeight="1">
      <c r="A186" s="83">
        <f>A185+1</f>
        <v>2</v>
      </c>
      <c r="B186" s="577" t="s">
        <v>476</v>
      </c>
      <c r="C186" s="578"/>
      <c r="D186" s="579"/>
      <c r="E186" s="121">
        <f t="shared" ref="E186:E196" si="0">H186/F186</f>
        <v>3000</v>
      </c>
      <c r="F186" s="566">
        <v>12</v>
      </c>
      <c r="G186" s="567"/>
      <c r="H186" s="585">
        <v>36000</v>
      </c>
      <c r="I186" s="595"/>
    </row>
    <row r="187" spans="1:17" ht="15" customHeight="1">
      <c r="A187" s="83">
        <f t="shared" ref="A187:A204" si="1">A186+1</f>
        <v>3</v>
      </c>
      <c r="B187" s="577" t="s">
        <v>426</v>
      </c>
      <c r="C187" s="578"/>
      <c r="D187" s="579"/>
      <c r="E187" s="121">
        <f t="shared" si="0"/>
        <v>2500</v>
      </c>
      <c r="F187" s="566">
        <v>12</v>
      </c>
      <c r="G187" s="567"/>
      <c r="H187" s="585">
        <v>30000</v>
      </c>
      <c r="I187" s="595"/>
    </row>
    <row r="188" spans="1:17" ht="15" customHeight="1">
      <c r="A188" s="83">
        <f t="shared" si="1"/>
        <v>4</v>
      </c>
      <c r="B188" s="577" t="s">
        <v>497</v>
      </c>
      <c r="C188" s="578"/>
      <c r="D188" s="579"/>
      <c r="E188" s="121">
        <f t="shared" si="0"/>
        <v>1250</v>
      </c>
      <c r="F188" s="566">
        <v>12</v>
      </c>
      <c r="G188" s="567"/>
      <c r="H188" s="585">
        <v>15000</v>
      </c>
      <c r="I188" s="595"/>
      <c r="N188" s="92"/>
    </row>
    <row r="189" spans="1:17" s="100" customFormat="1" ht="15" customHeight="1">
      <c r="A189" s="83">
        <f t="shared" si="1"/>
        <v>5</v>
      </c>
      <c r="B189" s="577" t="s">
        <v>427</v>
      </c>
      <c r="C189" s="578"/>
      <c r="D189" s="579"/>
      <c r="E189" s="121" t="e">
        <f t="shared" si="0"/>
        <v>#DIV/0!</v>
      </c>
      <c r="F189" s="566"/>
      <c r="G189" s="567"/>
      <c r="H189" s="587"/>
      <c r="I189" s="588"/>
    </row>
    <row r="190" spans="1:17" s="100" customFormat="1" ht="15" customHeight="1">
      <c r="A190" s="83">
        <f t="shared" si="1"/>
        <v>6</v>
      </c>
      <c r="B190" s="577" t="s">
        <v>428</v>
      </c>
      <c r="C190" s="578"/>
      <c r="D190" s="579"/>
      <c r="E190" s="121">
        <f t="shared" si="0"/>
        <v>10524.9125</v>
      </c>
      <c r="F190" s="566">
        <v>4</v>
      </c>
      <c r="G190" s="567"/>
      <c r="H190" s="585">
        <v>42099.65</v>
      </c>
      <c r="I190" s="595"/>
      <c r="K190" s="198"/>
      <c r="L190" s="198"/>
      <c r="M190" s="198"/>
      <c r="N190" s="198"/>
      <c r="O190" s="198"/>
      <c r="P190" s="198"/>
      <c r="Q190" s="198"/>
    </row>
    <row r="191" spans="1:17" s="100" customFormat="1" ht="15" customHeight="1">
      <c r="A191" s="83">
        <f t="shared" si="1"/>
        <v>7</v>
      </c>
      <c r="B191" s="577" t="s">
        <v>429</v>
      </c>
      <c r="C191" s="578"/>
      <c r="D191" s="579"/>
      <c r="E191" s="121">
        <f t="shared" si="0"/>
        <v>0</v>
      </c>
      <c r="F191" s="566">
        <v>1</v>
      </c>
      <c r="G191" s="567"/>
      <c r="H191" s="587"/>
      <c r="I191" s="588"/>
      <c r="K191" s="198"/>
      <c r="L191" s="198"/>
      <c r="M191" s="198"/>
      <c r="N191" s="198"/>
      <c r="O191" s="198"/>
      <c r="P191" s="198"/>
      <c r="Q191" s="198"/>
    </row>
    <row r="192" spans="1:17" s="100" customFormat="1" ht="15" customHeight="1">
      <c r="A192" s="83">
        <f t="shared" si="1"/>
        <v>8</v>
      </c>
      <c r="B192" s="577" t="s">
        <v>498</v>
      </c>
      <c r="C192" s="578"/>
      <c r="D192" s="579"/>
      <c r="E192" s="121">
        <f t="shared" si="0"/>
        <v>1750</v>
      </c>
      <c r="F192" s="566">
        <v>4</v>
      </c>
      <c r="G192" s="567"/>
      <c r="H192" s="587">
        <v>7000</v>
      </c>
      <c r="I192" s="588"/>
      <c r="K192" s="198"/>
      <c r="L192" s="198"/>
      <c r="M192" s="198"/>
      <c r="N192" s="198"/>
      <c r="O192" s="198"/>
      <c r="P192" s="198"/>
      <c r="Q192" s="198"/>
    </row>
    <row r="193" spans="1:17" ht="15" customHeight="1">
      <c r="A193" s="83">
        <f t="shared" si="1"/>
        <v>9</v>
      </c>
      <c r="B193" s="577" t="s">
        <v>351</v>
      </c>
      <c r="C193" s="578"/>
      <c r="D193" s="579"/>
      <c r="E193" s="121">
        <f t="shared" si="0"/>
        <v>0</v>
      </c>
      <c r="F193" s="566">
        <v>1</v>
      </c>
      <c r="G193" s="567"/>
      <c r="H193" s="587"/>
      <c r="I193" s="588"/>
      <c r="K193" s="199"/>
      <c r="L193" s="199"/>
      <c r="M193" s="199"/>
      <c r="N193" s="199"/>
      <c r="O193" s="199"/>
      <c r="P193" s="199"/>
      <c r="Q193" s="199"/>
    </row>
    <row r="194" spans="1:17" ht="15" customHeight="1">
      <c r="A194" s="83">
        <f t="shared" si="1"/>
        <v>10</v>
      </c>
      <c r="B194" s="577" t="s">
        <v>499</v>
      </c>
      <c r="C194" s="578"/>
      <c r="D194" s="579"/>
      <c r="E194" s="121">
        <f t="shared" si="0"/>
        <v>2398</v>
      </c>
      <c r="F194" s="566">
        <v>4</v>
      </c>
      <c r="G194" s="567"/>
      <c r="H194" s="587">
        <v>9592</v>
      </c>
      <c r="I194" s="588"/>
      <c r="K194" s="596"/>
      <c r="L194" s="596"/>
      <c r="M194" s="596"/>
      <c r="N194" s="575"/>
      <c r="O194" s="576"/>
      <c r="P194" s="199"/>
      <c r="Q194" s="199"/>
    </row>
    <row r="195" spans="1:17" ht="15" customHeight="1">
      <c r="A195" s="83">
        <f t="shared" si="1"/>
        <v>11</v>
      </c>
      <c r="B195" s="577" t="s">
        <v>323</v>
      </c>
      <c r="C195" s="578"/>
      <c r="D195" s="579"/>
      <c r="E195" s="121">
        <f t="shared" si="0"/>
        <v>0</v>
      </c>
      <c r="F195" s="566">
        <v>1</v>
      </c>
      <c r="G195" s="567"/>
      <c r="H195" s="587"/>
      <c r="I195" s="588"/>
      <c r="K195" s="574"/>
      <c r="L195" s="574"/>
      <c r="M195" s="574"/>
      <c r="N195" s="575"/>
      <c r="O195" s="575"/>
      <c r="P195" s="199"/>
      <c r="Q195" s="199"/>
    </row>
    <row r="196" spans="1:17" ht="15" customHeight="1">
      <c r="A196" s="83">
        <f t="shared" si="1"/>
        <v>12</v>
      </c>
      <c r="B196" s="577" t="s">
        <v>430</v>
      </c>
      <c r="C196" s="578"/>
      <c r="D196" s="579"/>
      <c r="E196" s="121">
        <f t="shared" si="0"/>
        <v>0</v>
      </c>
      <c r="F196" s="566">
        <v>12</v>
      </c>
      <c r="G196" s="567"/>
      <c r="H196" s="587"/>
      <c r="I196" s="588"/>
      <c r="K196" s="574"/>
      <c r="L196" s="574"/>
      <c r="M196" s="574"/>
      <c r="N196" s="575"/>
      <c r="O196" s="575"/>
      <c r="P196" s="199"/>
      <c r="Q196" s="199"/>
    </row>
    <row r="197" spans="1:17" ht="36.75" customHeight="1">
      <c r="A197" s="302">
        <f t="shared" si="1"/>
        <v>13</v>
      </c>
      <c r="B197" s="580" t="s">
        <v>431</v>
      </c>
      <c r="C197" s="581"/>
      <c r="D197" s="582"/>
      <c r="E197" s="303"/>
      <c r="F197" s="583"/>
      <c r="G197" s="584"/>
      <c r="H197" s="585">
        <f>'Роспись 2024-2026'!R14</f>
        <v>54000</v>
      </c>
      <c r="I197" s="586"/>
      <c r="K197" s="574"/>
      <c r="L197" s="574"/>
      <c r="M197" s="574"/>
      <c r="N197" s="575"/>
      <c r="O197" s="575"/>
      <c r="P197" s="199"/>
      <c r="Q197" s="199"/>
    </row>
    <row r="198" spans="1:17" ht="15" customHeight="1">
      <c r="A198" s="83">
        <f t="shared" si="1"/>
        <v>14</v>
      </c>
      <c r="B198" s="577" t="s">
        <v>432</v>
      </c>
      <c r="C198" s="578"/>
      <c r="D198" s="579"/>
      <c r="E198" s="121">
        <f t="shared" ref="E198:E204" si="2">H198/F198</f>
        <v>25000</v>
      </c>
      <c r="F198" s="566">
        <v>2</v>
      </c>
      <c r="G198" s="567"/>
      <c r="H198" s="587">
        <v>50000</v>
      </c>
      <c r="I198" s="588"/>
      <c r="K198" s="574"/>
      <c r="L198" s="574"/>
      <c r="M198" s="574"/>
      <c r="N198" s="575"/>
      <c r="O198" s="575"/>
      <c r="P198" s="199"/>
      <c r="Q198" s="199"/>
    </row>
    <row r="199" spans="1:17" ht="15" customHeight="1">
      <c r="A199" s="83">
        <f t="shared" si="1"/>
        <v>15</v>
      </c>
      <c r="B199" s="577" t="s">
        <v>433</v>
      </c>
      <c r="C199" s="578"/>
      <c r="D199" s="579"/>
      <c r="E199" s="121">
        <f t="shared" si="2"/>
        <v>0</v>
      </c>
      <c r="F199" s="566">
        <v>1</v>
      </c>
      <c r="G199" s="567"/>
      <c r="H199" s="587"/>
      <c r="I199" s="588"/>
      <c r="K199" s="574"/>
      <c r="L199" s="574"/>
      <c r="M199" s="574"/>
      <c r="N199" s="575"/>
      <c r="O199" s="575"/>
      <c r="P199" s="199"/>
      <c r="Q199" s="199"/>
    </row>
    <row r="200" spans="1:17" ht="15" customHeight="1">
      <c r="A200" s="83">
        <f t="shared" si="1"/>
        <v>16</v>
      </c>
      <c r="B200" s="577" t="s">
        <v>434</v>
      </c>
      <c r="C200" s="578"/>
      <c r="D200" s="579"/>
      <c r="E200" s="121">
        <f t="shared" si="2"/>
        <v>0</v>
      </c>
      <c r="F200" s="566">
        <v>1</v>
      </c>
      <c r="G200" s="567"/>
      <c r="H200" s="587"/>
      <c r="I200" s="588"/>
      <c r="K200" s="574"/>
      <c r="L200" s="574"/>
      <c r="M200" s="574"/>
      <c r="N200" s="575"/>
      <c r="O200" s="575"/>
      <c r="P200" s="199"/>
      <c r="Q200" s="199"/>
    </row>
    <row r="201" spans="1:17" ht="15" customHeight="1">
      <c r="A201" s="83">
        <f t="shared" si="1"/>
        <v>17</v>
      </c>
      <c r="B201" s="577" t="s">
        <v>324</v>
      </c>
      <c r="C201" s="578"/>
      <c r="D201" s="579"/>
      <c r="E201" s="121" t="e">
        <f t="shared" si="2"/>
        <v>#DIV/0!</v>
      </c>
      <c r="F201" s="563"/>
      <c r="G201" s="563"/>
      <c r="H201" s="587">
        <v>336800</v>
      </c>
      <c r="I201" s="589"/>
      <c r="K201" s="574"/>
      <c r="L201" s="574"/>
      <c r="M201" s="574"/>
      <c r="N201" s="575"/>
      <c r="O201" s="575"/>
      <c r="P201" s="199"/>
      <c r="Q201" s="199"/>
    </row>
    <row r="202" spans="1:17" ht="15" customHeight="1">
      <c r="A202" s="83">
        <f t="shared" si="1"/>
        <v>18</v>
      </c>
      <c r="B202" s="590" t="s">
        <v>449</v>
      </c>
      <c r="C202" s="591"/>
      <c r="D202" s="592"/>
      <c r="E202" s="121" t="e">
        <f t="shared" si="2"/>
        <v>#DIV/0!</v>
      </c>
      <c r="F202" s="566"/>
      <c r="G202" s="567"/>
      <c r="H202" s="587">
        <v>12705.44</v>
      </c>
      <c r="I202" s="589"/>
      <c r="K202" s="574"/>
      <c r="L202" s="574"/>
      <c r="M202" s="574"/>
      <c r="N202" s="575"/>
      <c r="O202" s="576"/>
      <c r="P202" s="199"/>
      <c r="Q202" s="199"/>
    </row>
    <row r="203" spans="1:17" ht="15" customHeight="1">
      <c r="A203" s="83">
        <f t="shared" si="1"/>
        <v>19</v>
      </c>
      <c r="B203" s="590" t="s">
        <v>448</v>
      </c>
      <c r="C203" s="591"/>
      <c r="D203" s="592"/>
      <c r="E203" s="121">
        <f t="shared" si="2"/>
        <v>0</v>
      </c>
      <c r="F203" s="566">
        <v>1</v>
      </c>
      <c r="G203" s="567"/>
      <c r="H203" s="587"/>
      <c r="I203" s="589"/>
      <c r="K203" s="574"/>
      <c r="L203" s="574"/>
      <c r="M203" s="574"/>
      <c r="N203" s="575"/>
      <c r="O203" s="576"/>
      <c r="P203" s="199"/>
      <c r="Q203" s="199"/>
    </row>
    <row r="204" spans="1:17" ht="15" customHeight="1">
      <c r="A204" s="83">
        <f t="shared" si="1"/>
        <v>20</v>
      </c>
      <c r="B204" s="590" t="s">
        <v>447</v>
      </c>
      <c r="C204" s="591"/>
      <c r="D204" s="592"/>
      <c r="E204" s="121" t="e">
        <f t="shared" si="2"/>
        <v>#DIV/0!</v>
      </c>
      <c r="F204" s="563"/>
      <c r="G204" s="563"/>
      <c r="H204" s="585">
        <v>33120</v>
      </c>
      <c r="I204" s="595"/>
      <c r="K204" s="574"/>
      <c r="L204" s="574"/>
      <c r="M204" s="574"/>
      <c r="N204" s="575"/>
      <c r="O204" s="576"/>
      <c r="P204" s="199"/>
      <c r="Q204" s="199"/>
    </row>
    <row r="205" spans="1:17" ht="15" customHeight="1">
      <c r="A205" s="83"/>
      <c r="B205" s="593" t="s">
        <v>257</v>
      </c>
      <c r="C205" s="593"/>
      <c r="D205" s="593"/>
      <c r="E205" s="349"/>
      <c r="F205" s="538" t="s">
        <v>34</v>
      </c>
      <c r="G205" s="538"/>
      <c r="H205" s="594">
        <f>SUM(H185:I204)</f>
        <v>638317.09</v>
      </c>
      <c r="I205" s="594"/>
      <c r="K205" s="574"/>
      <c r="L205" s="574"/>
      <c r="M205" s="574"/>
      <c r="N205" s="575"/>
      <c r="O205" s="576"/>
      <c r="P205" s="199"/>
      <c r="Q205" s="199"/>
    </row>
    <row r="206" spans="1:17" ht="15" customHeight="1">
      <c r="K206" s="574"/>
      <c r="L206" s="574"/>
      <c r="M206" s="574"/>
      <c r="N206" s="575"/>
      <c r="O206" s="576"/>
      <c r="P206" s="199"/>
      <c r="Q206" s="199"/>
    </row>
    <row r="207" spans="1:17" ht="15" customHeight="1">
      <c r="C207" s="122"/>
      <c r="D207" s="122"/>
      <c r="E207" s="92"/>
      <c r="F207" s="92"/>
      <c r="G207" s="92"/>
      <c r="H207" s="92"/>
      <c r="I207" s="92"/>
      <c r="K207" s="574"/>
      <c r="L207" s="574"/>
      <c r="M207" s="574"/>
      <c r="N207" s="575"/>
      <c r="O207" s="576"/>
      <c r="P207" s="199"/>
      <c r="Q207" s="199"/>
    </row>
    <row r="208" spans="1:17" ht="15" customHeight="1">
      <c r="B208" s="329"/>
      <c r="C208" s="32" t="s">
        <v>371</v>
      </c>
      <c r="D208" s="329"/>
      <c r="K208" s="199"/>
      <c r="L208" s="199"/>
      <c r="M208" s="199"/>
      <c r="N208" s="199"/>
      <c r="O208" s="199"/>
      <c r="P208" s="199"/>
      <c r="Q208" s="199"/>
    </row>
    <row r="209" spans="1:17" ht="15" customHeight="1">
      <c r="B209" s="329"/>
      <c r="C209" s="329"/>
      <c r="D209" s="329"/>
      <c r="K209" s="199"/>
      <c r="L209" s="199"/>
      <c r="M209" s="199"/>
      <c r="N209" s="199"/>
      <c r="O209" s="199"/>
      <c r="P209" s="199"/>
      <c r="Q209" s="199"/>
    </row>
    <row r="210" spans="1:17" ht="15" customHeight="1">
      <c r="A210" s="94" t="s">
        <v>259</v>
      </c>
      <c r="B210" s="568" t="s">
        <v>260</v>
      </c>
      <c r="C210" s="569"/>
      <c r="D210" s="569"/>
      <c r="E210" s="570"/>
      <c r="F210" s="568"/>
      <c r="G210" s="570"/>
      <c r="H210" s="568"/>
      <c r="I210" s="570"/>
      <c r="K210" s="199"/>
      <c r="L210" s="199"/>
      <c r="M210" s="199"/>
      <c r="N210" s="199"/>
      <c r="O210" s="199"/>
      <c r="P210" s="199"/>
      <c r="Q210" s="199"/>
    </row>
    <row r="211" spans="1:17" ht="15" customHeight="1">
      <c r="A211" s="354">
        <v>1</v>
      </c>
      <c r="B211" s="568">
        <v>2</v>
      </c>
      <c r="C211" s="569"/>
      <c r="D211" s="569"/>
      <c r="E211" s="570"/>
      <c r="F211" s="568" t="s">
        <v>372</v>
      </c>
      <c r="G211" s="570"/>
      <c r="H211" s="94" t="s">
        <v>373</v>
      </c>
      <c r="I211" s="94" t="s">
        <v>325</v>
      </c>
      <c r="K211" s="199"/>
      <c r="L211" s="199"/>
      <c r="M211" s="199"/>
      <c r="N211" s="199"/>
      <c r="O211" s="199"/>
      <c r="P211" s="199"/>
      <c r="Q211" s="199"/>
    </row>
    <row r="212" spans="1:17" ht="15" customHeight="1">
      <c r="A212" s="354">
        <v>1</v>
      </c>
      <c r="B212" s="237" t="s">
        <v>374</v>
      </c>
      <c r="C212" s="238"/>
      <c r="D212" s="238"/>
      <c r="E212" s="239"/>
      <c r="F212" s="514">
        <f>I212/H212</f>
        <v>2240.7400000000002</v>
      </c>
      <c r="G212" s="515"/>
      <c r="H212" s="339">
        <v>12</v>
      </c>
      <c r="I212" s="339">
        <v>26888.880000000001</v>
      </c>
      <c r="K212" s="199"/>
      <c r="L212" s="199"/>
      <c r="M212" s="199"/>
      <c r="N212" s="199"/>
      <c r="O212" s="199"/>
      <c r="P212" s="199"/>
      <c r="Q212" s="199"/>
    </row>
    <row r="213" spans="1:17" ht="15" customHeight="1">
      <c r="A213" s="354">
        <f>A212+1</f>
        <v>2</v>
      </c>
      <c r="B213" s="240" t="s">
        <v>375</v>
      </c>
      <c r="C213" s="238"/>
      <c r="D213" s="238"/>
      <c r="E213" s="239"/>
      <c r="F213" s="514" t="e">
        <f t="shared" ref="F213:F226" si="3">I213/H213</f>
        <v>#DIV/0!</v>
      </c>
      <c r="G213" s="515"/>
      <c r="H213" s="339"/>
      <c r="I213" s="339"/>
      <c r="J213" s="92"/>
      <c r="K213" s="199"/>
      <c r="L213" s="199"/>
      <c r="M213" s="199"/>
      <c r="N213" s="199"/>
      <c r="O213" s="199"/>
      <c r="P213" s="199"/>
      <c r="Q213" s="199"/>
    </row>
    <row r="214" spans="1:17" ht="19.899999999999999" customHeight="1">
      <c r="A214" s="354">
        <f>A213+1</f>
        <v>3</v>
      </c>
      <c r="B214" s="534" t="s">
        <v>377</v>
      </c>
      <c r="C214" s="535"/>
      <c r="D214" s="535"/>
      <c r="E214" s="536"/>
      <c r="F214" s="514">
        <f t="shared" si="3"/>
        <v>20845.91</v>
      </c>
      <c r="G214" s="515"/>
      <c r="H214" s="339">
        <v>1</v>
      </c>
      <c r="I214" s="339">
        <f>40000-19154.09</f>
        <v>20845.91</v>
      </c>
      <c r="K214" s="574"/>
      <c r="L214" s="574"/>
      <c r="M214" s="574"/>
      <c r="N214" s="575"/>
      <c r="O214" s="576"/>
      <c r="P214" s="199"/>
      <c r="Q214" s="199"/>
    </row>
    <row r="215" spans="1:17" ht="15" customHeight="1">
      <c r="A215" s="354">
        <f t="shared" ref="A215:A225" si="4">A214+1</f>
        <v>4</v>
      </c>
      <c r="B215" s="240" t="s">
        <v>379</v>
      </c>
      <c r="C215" s="238"/>
      <c r="D215" s="238"/>
      <c r="E215" s="239"/>
      <c r="F215" s="514">
        <f t="shared" si="3"/>
        <v>1500</v>
      </c>
      <c r="G215" s="515"/>
      <c r="H215" s="339">
        <v>12</v>
      </c>
      <c r="I215" s="339">
        <v>18000</v>
      </c>
      <c r="K215" s="207"/>
      <c r="L215" s="199"/>
      <c r="M215" s="199"/>
      <c r="N215" s="199"/>
      <c r="O215" s="199"/>
      <c r="P215" s="199"/>
      <c r="Q215" s="199"/>
    </row>
    <row r="216" spans="1:17" ht="15" customHeight="1">
      <c r="A216" s="354">
        <f t="shared" si="4"/>
        <v>5</v>
      </c>
      <c r="B216" s="240" t="s">
        <v>327</v>
      </c>
      <c r="C216" s="238"/>
      <c r="D216" s="238"/>
      <c r="E216" s="239"/>
      <c r="F216" s="514" t="e">
        <f t="shared" si="3"/>
        <v>#DIV/0!</v>
      </c>
      <c r="G216" s="515"/>
      <c r="H216" s="339"/>
      <c r="I216" s="339"/>
      <c r="K216" s="199"/>
      <c r="L216" s="199"/>
      <c r="M216" s="199"/>
      <c r="N216" s="199"/>
      <c r="O216" s="199"/>
      <c r="P216" s="199"/>
      <c r="Q216" s="199"/>
    </row>
    <row r="217" spans="1:17" ht="15" customHeight="1">
      <c r="A217" s="354">
        <f t="shared" si="4"/>
        <v>6</v>
      </c>
      <c r="B217" s="240" t="s">
        <v>376</v>
      </c>
      <c r="C217" s="238"/>
      <c r="D217" s="238"/>
      <c r="E217" s="239"/>
      <c r="F217" s="514">
        <f t="shared" si="3"/>
        <v>949.0100000000001</v>
      </c>
      <c r="G217" s="515"/>
      <c r="H217" s="339">
        <v>12</v>
      </c>
      <c r="I217" s="339">
        <v>11388.12</v>
      </c>
      <c r="K217" s="199"/>
      <c r="L217" s="199"/>
      <c r="M217" s="199"/>
      <c r="N217" s="199"/>
      <c r="O217" s="199"/>
      <c r="P217" s="199"/>
      <c r="Q217" s="199"/>
    </row>
    <row r="218" spans="1:17" ht="15" customHeight="1">
      <c r="A218" s="354">
        <f t="shared" si="4"/>
        <v>7</v>
      </c>
      <c r="B218" s="240" t="s">
        <v>326</v>
      </c>
      <c r="C218" s="238"/>
      <c r="D218" s="238"/>
      <c r="E218" s="239"/>
      <c r="F218" s="514">
        <f t="shared" si="3"/>
        <v>250000</v>
      </c>
      <c r="G218" s="515"/>
      <c r="H218" s="339">
        <v>1</v>
      </c>
      <c r="I218" s="339">
        <v>250000</v>
      </c>
      <c r="K218" s="199"/>
      <c r="L218" s="199"/>
      <c r="M218" s="199"/>
      <c r="N218" s="199"/>
      <c r="O218" s="199"/>
      <c r="P218" s="199"/>
      <c r="Q218" s="199"/>
    </row>
    <row r="219" spans="1:17" ht="15" customHeight="1">
      <c r="A219" s="354">
        <f t="shared" si="4"/>
        <v>8</v>
      </c>
      <c r="B219" s="241" t="s">
        <v>380</v>
      </c>
      <c r="C219" s="242"/>
      <c r="D219" s="242"/>
      <c r="E219" s="239"/>
      <c r="F219" s="514" t="e">
        <f t="shared" si="3"/>
        <v>#DIV/0!</v>
      </c>
      <c r="G219" s="515"/>
      <c r="H219" s="339"/>
      <c r="I219" s="339">
        <v>150000</v>
      </c>
      <c r="K219" s="199"/>
      <c r="L219" s="199"/>
      <c r="M219" s="199"/>
      <c r="N219" s="199"/>
      <c r="O219" s="199"/>
      <c r="P219" s="199"/>
      <c r="Q219" s="199"/>
    </row>
    <row r="220" spans="1:17" ht="15" customHeight="1">
      <c r="A220" s="354">
        <f t="shared" si="4"/>
        <v>9</v>
      </c>
      <c r="B220" s="241" t="s">
        <v>328</v>
      </c>
      <c r="C220" s="242"/>
      <c r="D220" s="242"/>
      <c r="E220" s="239"/>
      <c r="F220" s="514" t="e">
        <f t="shared" si="3"/>
        <v>#DIV/0!</v>
      </c>
      <c r="G220" s="515"/>
      <c r="H220" s="339"/>
      <c r="I220" s="339"/>
      <c r="K220" s="200"/>
      <c r="L220" s="200"/>
      <c r="M220" s="200"/>
      <c r="N220" s="200"/>
      <c r="O220" s="200"/>
      <c r="P220" s="564"/>
      <c r="Q220" s="564"/>
    </row>
    <row r="221" spans="1:17" ht="15" customHeight="1">
      <c r="A221" s="354">
        <f t="shared" si="4"/>
        <v>10</v>
      </c>
      <c r="B221" s="241" t="s">
        <v>378</v>
      </c>
      <c r="C221" s="242"/>
      <c r="D221" s="242"/>
      <c r="E221" s="243"/>
      <c r="F221" s="514">
        <f t="shared" si="3"/>
        <v>0</v>
      </c>
      <c r="G221" s="515"/>
      <c r="H221" s="339">
        <v>1</v>
      </c>
      <c r="I221" s="339"/>
      <c r="K221" s="200"/>
      <c r="L221" s="200"/>
      <c r="M221" s="200"/>
      <c r="N221" s="200"/>
      <c r="O221" s="200"/>
      <c r="P221" s="564"/>
      <c r="Q221" s="564"/>
    </row>
    <row r="222" spans="1:17" ht="15" customHeight="1">
      <c r="A222" s="354">
        <f t="shared" si="4"/>
        <v>11</v>
      </c>
      <c r="B222" s="534" t="s">
        <v>463</v>
      </c>
      <c r="C222" s="535"/>
      <c r="D222" s="535"/>
      <c r="E222" s="536"/>
      <c r="F222" s="514" t="e">
        <f t="shared" si="3"/>
        <v>#DIV/0!</v>
      </c>
      <c r="G222" s="515"/>
      <c r="H222" s="339"/>
      <c r="I222" s="339">
        <v>150000</v>
      </c>
      <c r="K222" s="200"/>
      <c r="L222" s="200"/>
      <c r="M222" s="200"/>
      <c r="N222" s="200"/>
      <c r="O222" s="200"/>
      <c r="P222" s="564"/>
      <c r="Q222" s="564"/>
    </row>
    <row r="223" spans="1:17" ht="15" customHeight="1">
      <c r="A223" s="354">
        <f t="shared" si="4"/>
        <v>12</v>
      </c>
      <c r="B223" s="336" t="s">
        <v>451</v>
      </c>
      <c r="C223" s="337"/>
      <c r="D223" s="337"/>
      <c r="E223" s="338"/>
      <c r="F223" s="514">
        <f t="shared" si="3"/>
        <v>0</v>
      </c>
      <c r="G223" s="515"/>
      <c r="H223" s="339">
        <v>9</v>
      </c>
      <c r="I223" s="339">
        <f>J223*8</f>
        <v>0</v>
      </c>
      <c r="J223" s="208"/>
      <c r="K223" s="200"/>
      <c r="L223" s="200"/>
      <c r="M223" s="200"/>
      <c r="N223" s="200"/>
      <c r="O223" s="200"/>
      <c r="P223" s="564"/>
      <c r="Q223" s="564"/>
    </row>
    <row r="224" spans="1:17" ht="15" customHeight="1">
      <c r="A224" s="354">
        <f t="shared" si="4"/>
        <v>13</v>
      </c>
      <c r="B224" s="534" t="s">
        <v>452</v>
      </c>
      <c r="C224" s="535"/>
      <c r="D224" s="535"/>
      <c r="E224" s="536"/>
      <c r="F224" s="514" t="e">
        <f t="shared" si="3"/>
        <v>#DIV/0!</v>
      </c>
      <c r="G224" s="515"/>
      <c r="H224" s="339"/>
      <c r="I224" s="356">
        <v>3000</v>
      </c>
      <c r="J224" s="154"/>
      <c r="K224" s="200"/>
      <c r="L224" s="200"/>
      <c r="M224" s="200"/>
      <c r="N224" s="200"/>
      <c r="O224" s="200"/>
      <c r="P224" s="564"/>
      <c r="Q224" s="564"/>
    </row>
    <row r="225" spans="1:17" ht="15" customHeight="1">
      <c r="A225" s="354">
        <f t="shared" si="4"/>
        <v>14</v>
      </c>
      <c r="B225" s="534" t="s">
        <v>453</v>
      </c>
      <c r="C225" s="535"/>
      <c r="D225" s="535"/>
      <c r="E225" s="536"/>
      <c r="F225" s="514" t="e">
        <f t="shared" si="3"/>
        <v>#DIV/0!</v>
      </c>
      <c r="G225" s="515"/>
      <c r="H225" s="339"/>
      <c r="I225" s="356">
        <v>2400</v>
      </c>
      <c r="K225" s="201"/>
      <c r="L225" s="202"/>
      <c r="M225" s="202"/>
      <c r="N225" s="202"/>
      <c r="O225" s="202"/>
      <c r="P225" s="564"/>
      <c r="Q225" s="564"/>
    </row>
    <row r="226" spans="1:17" ht="15" customHeight="1">
      <c r="A226" s="354">
        <f t="shared" ref="A226:A229" si="5">A221+1</f>
        <v>11</v>
      </c>
      <c r="B226" s="534" t="s">
        <v>454</v>
      </c>
      <c r="C226" s="535"/>
      <c r="D226" s="535"/>
      <c r="E226" s="536"/>
      <c r="F226" s="514" t="e">
        <f t="shared" si="3"/>
        <v>#DIV/0!</v>
      </c>
      <c r="G226" s="515"/>
      <c r="H226" s="339"/>
      <c r="I226" s="356">
        <v>20160</v>
      </c>
      <c r="K226" s="201"/>
      <c r="L226" s="202"/>
      <c r="M226" s="202"/>
      <c r="N226" s="202"/>
      <c r="O226" s="202"/>
      <c r="P226" s="345"/>
      <c r="Q226" s="345"/>
    </row>
    <row r="227" spans="1:17" ht="15" customHeight="1">
      <c r="A227" s="354">
        <f t="shared" si="5"/>
        <v>12</v>
      </c>
      <c r="B227" s="531"/>
      <c r="C227" s="532"/>
      <c r="D227" s="532"/>
      <c r="E227" s="533"/>
      <c r="F227" s="514"/>
      <c r="G227" s="515"/>
      <c r="H227" s="339"/>
      <c r="I227" s="339"/>
      <c r="K227" s="201"/>
      <c r="L227" s="202"/>
      <c r="M227" s="202"/>
      <c r="N227" s="202"/>
      <c r="O227" s="202"/>
      <c r="P227" s="345"/>
      <c r="Q227" s="345"/>
    </row>
    <row r="228" spans="1:17" ht="15" customHeight="1">
      <c r="A228" s="354">
        <f t="shared" si="5"/>
        <v>13</v>
      </c>
      <c r="B228" s="531"/>
      <c r="C228" s="532"/>
      <c r="D228" s="532"/>
      <c r="E228" s="533"/>
      <c r="F228" s="514"/>
      <c r="G228" s="515"/>
      <c r="H228" s="125"/>
      <c r="I228" s="339"/>
      <c r="K228" s="201"/>
      <c r="L228" s="202"/>
      <c r="M228" s="202"/>
      <c r="N228" s="202"/>
      <c r="O228" s="202"/>
      <c r="P228" s="345"/>
      <c r="Q228" s="345"/>
    </row>
    <row r="229" spans="1:17" ht="15" customHeight="1">
      <c r="A229" s="354">
        <f t="shared" si="5"/>
        <v>14</v>
      </c>
      <c r="B229" s="531" t="s">
        <v>435</v>
      </c>
      <c r="C229" s="532"/>
      <c r="D229" s="532"/>
      <c r="E229" s="533"/>
      <c r="F229" s="514"/>
      <c r="G229" s="515"/>
      <c r="H229" s="125"/>
      <c r="I229" s="210">
        <f>'Роспись 2024-2026'!R20</f>
        <v>969600</v>
      </c>
      <c r="K229" s="201"/>
      <c r="L229" s="202"/>
      <c r="M229" s="202"/>
      <c r="N229" s="202"/>
      <c r="O229" s="202"/>
      <c r="P229" s="345"/>
      <c r="Q229" s="345"/>
    </row>
    <row r="230" spans="1:17" ht="15" customHeight="1">
      <c r="A230" s="354">
        <f>A225+1</f>
        <v>15</v>
      </c>
      <c r="B230" s="531" t="s">
        <v>436</v>
      </c>
      <c r="C230" s="532"/>
      <c r="D230" s="532"/>
      <c r="E230" s="533"/>
      <c r="F230" s="514"/>
      <c r="G230" s="515"/>
      <c r="H230" s="125"/>
      <c r="I230" s="339">
        <f>'Роспись 2024-2026'!R21</f>
        <v>1423600</v>
      </c>
      <c r="K230" s="201"/>
      <c r="L230" s="202"/>
      <c r="M230" s="202"/>
      <c r="N230" s="202"/>
      <c r="O230" s="202"/>
      <c r="P230" s="345"/>
      <c r="Q230" s="345"/>
    </row>
    <row r="231" spans="1:17" ht="15" customHeight="1">
      <c r="A231" s="83"/>
      <c r="B231" s="571" t="s">
        <v>257</v>
      </c>
      <c r="C231" s="572"/>
      <c r="D231" s="572"/>
      <c r="E231" s="573"/>
      <c r="F231" s="514"/>
      <c r="G231" s="515"/>
      <c r="H231" s="126"/>
      <c r="I231" s="346">
        <f>SUM(I212:I230)</f>
        <v>3045882.91</v>
      </c>
      <c r="K231" s="201"/>
      <c r="L231" s="202"/>
      <c r="M231" s="202"/>
      <c r="N231" s="202"/>
      <c r="O231" s="202"/>
      <c r="P231" s="564"/>
      <c r="Q231" s="564"/>
    </row>
    <row r="232" spans="1:17" ht="15" customHeight="1">
      <c r="B232" s="128"/>
      <c r="C232" s="128"/>
      <c r="D232" s="128"/>
      <c r="E232" s="128"/>
      <c r="F232" s="124"/>
      <c r="G232" s="124"/>
      <c r="H232" s="129"/>
      <c r="I232" s="123"/>
      <c r="K232" s="201"/>
      <c r="L232" s="202"/>
      <c r="M232" s="202"/>
      <c r="N232" s="202"/>
      <c r="O232" s="202"/>
      <c r="P232" s="564"/>
      <c r="Q232" s="564"/>
    </row>
    <row r="233" spans="1:17" ht="15" customHeight="1">
      <c r="K233" s="201"/>
      <c r="L233" s="202"/>
      <c r="M233" s="202"/>
      <c r="N233" s="202"/>
      <c r="O233" s="202"/>
      <c r="P233" s="564"/>
      <c r="Q233" s="564"/>
    </row>
    <row r="234" spans="1:17" ht="15" customHeight="1">
      <c r="A234" s="94" t="s">
        <v>259</v>
      </c>
      <c r="B234" s="568" t="s">
        <v>381</v>
      </c>
      <c r="C234" s="569"/>
      <c r="D234" s="569"/>
      <c r="E234" s="570"/>
      <c r="F234" s="525"/>
      <c r="G234" s="525"/>
      <c r="H234" s="525"/>
      <c r="I234" s="525"/>
      <c r="K234" s="203"/>
      <c r="L234" s="204"/>
      <c r="M234" s="204"/>
      <c r="N234" s="204"/>
      <c r="O234" s="204"/>
      <c r="P234" s="565"/>
      <c r="Q234" s="565"/>
    </row>
    <row r="235" spans="1:17" ht="15" customHeight="1">
      <c r="A235" s="354">
        <v>1</v>
      </c>
      <c r="B235" s="568" t="s">
        <v>382</v>
      </c>
      <c r="C235" s="569"/>
      <c r="D235" s="569"/>
      <c r="E235" s="570"/>
      <c r="F235" s="525" t="s">
        <v>383</v>
      </c>
      <c r="G235" s="525"/>
      <c r="H235" s="94" t="s">
        <v>384</v>
      </c>
      <c r="I235" s="94" t="s">
        <v>325</v>
      </c>
      <c r="K235" s="201"/>
      <c r="L235" s="202"/>
      <c r="M235" s="202"/>
      <c r="N235" s="202"/>
      <c r="O235" s="202"/>
      <c r="P235" s="564"/>
      <c r="Q235" s="564"/>
    </row>
    <row r="236" spans="1:17" ht="30" customHeight="1">
      <c r="A236" s="354">
        <v>1</v>
      </c>
      <c r="B236" s="531" t="s">
        <v>388</v>
      </c>
      <c r="C236" s="532"/>
      <c r="D236" s="532"/>
      <c r="E236" s="533"/>
      <c r="F236" s="563"/>
      <c r="G236" s="563"/>
      <c r="H236" s="125"/>
      <c r="I236" s="125">
        <f>'Роспись 2024-2026'!R16</f>
        <v>1201500</v>
      </c>
      <c r="J236" s="76" t="s">
        <v>474</v>
      </c>
      <c r="K236" s="201"/>
      <c r="L236" s="202"/>
      <c r="M236" s="202"/>
      <c r="N236" s="202"/>
      <c r="O236" s="202"/>
      <c r="P236" s="564"/>
      <c r="Q236" s="564"/>
    </row>
    <row r="237" spans="1:17" ht="30" customHeight="1">
      <c r="A237" s="354">
        <f>A236+1</f>
        <v>2</v>
      </c>
      <c r="B237" s="531" t="s">
        <v>388</v>
      </c>
      <c r="C237" s="532"/>
      <c r="D237" s="532"/>
      <c r="E237" s="533"/>
      <c r="F237" s="563"/>
      <c r="G237" s="563"/>
      <c r="H237" s="125"/>
      <c r="I237" s="125">
        <f>'Роспись 2024-2026'!R5</f>
        <v>0</v>
      </c>
      <c r="J237" s="76" t="s">
        <v>475</v>
      </c>
      <c r="K237" s="201"/>
      <c r="L237" s="202"/>
      <c r="M237" s="202"/>
      <c r="N237" s="202"/>
      <c r="O237" s="202"/>
      <c r="P237" s="564"/>
      <c r="Q237" s="564"/>
    </row>
    <row r="238" spans="1:17" ht="15" customHeight="1">
      <c r="A238" s="354">
        <f t="shared" ref="A238:A246" si="6">A237+1</f>
        <v>3</v>
      </c>
      <c r="B238" s="531" t="s">
        <v>441</v>
      </c>
      <c r="C238" s="532"/>
      <c r="D238" s="532"/>
      <c r="E238" s="533"/>
      <c r="F238" s="563"/>
      <c r="G238" s="563"/>
      <c r="H238" s="125"/>
      <c r="I238" s="125">
        <f>'Роспись 2024-2026'!R7*0.9</f>
        <v>0</v>
      </c>
      <c r="K238" s="199"/>
      <c r="L238" s="199"/>
      <c r="M238" s="199"/>
      <c r="N238" s="199"/>
      <c r="O238" s="199"/>
      <c r="P238" s="199"/>
      <c r="Q238" s="205"/>
    </row>
    <row r="239" spans="1:17" ht="15" customHeight="1">
      <c r="A239" s="354">
        <f t="shared" si="6"/>
        <v>4</v>
      </c>
      <c r="B239" s="531" t="s">
        <v>442</v>
      </c>
      <c r="C239" s="532"/>
      <c r="D239" s="532"/>
      <c r="E239" s="533"/>
      <c r="F239" s="563"/>
      <c r="G239" s="563"/>
      <c r="H239" s="125"/>
      <c r="I239" s="125">
        <f>'Роспись 2024-2026'!R7*0.1</f>
        <v>0</v>
      </c>
      <c r="J239" s="92"/>
      <c r="K239" s="199"/>
      <c r="L239" s="199"/>
      <c r="M239" s="199"/>
      <c r="N239" s="199"/>
      <c r="O239" s="199"/>
      <c r="P239" s="199"/>
      <c r="Q239" s="199"/>
    </row>
    <row r="240" spans="1:17" ht="15" customHeight="1">
      <c r="A240" s="354">
        <f t="shared" si="6"/>
        <v>5</v>
      </c>
      <c r="B240" s="531" t="s">
        <v>385</v>
      </c>
      <c r="C240" s="532"/>
      <c r="D240" s="532"/>
      <c r="E240" s="533"/>
      <c r="F240" s="563"/>
      <c r="G240" s="563"/>
      <c r="H240" s="125"/>
      <c r="I240" s="125"/>
      <c r="K240" s="199"/>
      <c r="L240" s="199"/>
      <c r="M240" s="199"/>
      <c r="N240" s="199"/>
      <c r="O240" s="199"/>
      <c r="P240" s="199"/>
      <c r="Q240" s="199"/>
    </row>
    <row r="241" spans="1:17" ht="15" customHeight="1">
      <c r="A241" s="354">
        <f t="shared" si="6"/>
        <v>6</v>
      </c>
      <c r="B241" s="531" t="s">
        <v>386</v>
      </c>
      <c r="C241" s="532"/>
      <c r="D241" s="532"/>
      <c r="E241" s="533"/>
      <c r="F241" s="566"/>
      <c r="G241" s="567"/>
      <c r="H241" s="131"/>
      <c r="I241" s="125"/>
      <c r="K241" s="199"/>
      <c r="L241" s="199"/>
      <c r="M241" s="199"/>
      <c r="N241" s="199"/>
      <c r="O241" s="199"/>
      <c r="P241" s="199"/>
      <c r="Q241" s="199"/>
    </row>
    <row r="242" spans="1:17" ht="15" customHeight="1">
      <c r="A242" s="354">
        <f t="shared" si="6"/>
        <v>7</v>
      </c>
      <c r="B242" s="531" t="s">
        <v>341</v>
      </c>
      <c r="C242" s="532"/>
      <c r="D242" s="532"/>
      <c r="E242" s="533"/>
      <c r="F242" s="563"/>
      <c r="G242" s="563"/>
      <c r="H242" s="125"/>
      <c r="I242" s="125"/>
      <c r="K242" s="199"/>
      <c r="L242" s="199"/>
      <c r="M242" s="199"/>
      <c r="N242" s="199"/>
      <c r="O242" s="199"/>
      <c r="P242" s="199"/>
      <c r="Q242" s="199"/>
    </row>
    <row r="243" spans="1:17" ht="15" customHeight="1">
      <c r="A243" s="354">
        <f t="shared" si="6"/>
        <v>8</v>
      </c>
      <c r="B243" s="531" t="s">
        <v>353</v>
      </c>
      <c r="C243" s="532"/>
      <c r="D243" s="532"/>
      <c r="E243" s="533"/>
      <c r="F243" s="530"/>
      <c r="G243" s="530"/>
      <c r="H243" s="135"/>
      <c r="I243" s="135">
        <v>410000</v>
      </c>
      <c r="K243" s="199"/>
      <c r="L243" s="199"/>
      <c r="M243" s="199"/>
      <c r="N243" s="199"/>
      <c r="O243" s="199"/>
      <c r="P243" s="199"/>
      <c r="Q243" s="199"/>
    </row>
    <row r="244" spans="1:17" ht="15" customHeight="1">
      <c r="A244" s="354">
        <f t="shared" si="6"/>
        <v>9</v>
      </c>
      <c r="B244" s="531" t="s">
        <v>443</v>
      </c>
      <c r="C244" s="532"/>
      <c r="D244" s="532"/>
      <c r="E244" s="533"/>
      <c r="F244" s="530"/>
      <c r="G244" s="530"/>
      <c r="H244" s="135"/>
      <c r="I244" s="209">
        <f>40000*9</f>
        <v>360000</v>
      </c>
      <c r="J244" s="92"/>
      <c r="K244" s="199"/>
      <c r="L244" s="199"/>
      <c r="M244" s="199"/>
      <c r="N244" s="199"/>
      <c r="O244" s="199"/>
      <c r="P244" s="199"/>
      <c r="Q244" s="199"/>
    </row>
    <row r="245" spans="1:17" ht="15" customHeight="1">
      <c r="A245" s="354">
        <f t="shared" si="6"/>
        <v>10</v>
      </c>
      <c r="B245" s="531" t="s">
        <v>450</v>
      </c>
      <c r="C245" s="532"/>
      <c r="D245" s="532"/>
      <c r="E245" s="533"/>
      <c r="F245" s="530"/>
      <c r="G245" s="530"/>
      <c r="H245" s="135"/>
      <c r="I245" s="135"/>
      <c r="J245" s="130"/>
      <c r="K245" s="559"/>
      <c r="L245" s="559"/>
      <c r="M245" s="559"/>
      <c r="N245" s="559"/>
      <c r="O245" s="565"/>
      <c r="P245" s="565"/>
      <c r="Q245" s="199"/>
    </row>
    <row r="246" spans="1:17" ht="15" customHeight="1">
      <c r="A246" s="354">
        <f t="shared" si="6"/>
        <v>11</v>
      </c>
      <c r="B246" s="132" t="s">
        <v>462</v>
      </c>
      <c r="C246" s="133"/>
      <c r="D246" s="133"/>
      <c r="E246" s="134"/>
      <c r="F246" s="530"/>
      <c r="G246" s="530"/>
      <c r="H246" s="135"/>
      <c r="I246" s="135">
        <v>10000</v>
      </c>
      <c r="J246" s="130"/>
      <c r="K246" s="559"/>
      <c r="L246" s="559"/>
      <c r="M246" s="559"/>
      <c r="N246" s="559"/>
      <c r="O246" s="565"/>
      <c r="P246" s="565"/>
      <c r="Q246" s="199"/>
    </row>
    <row r="247" spans="1:17" ht="15" hidden="1" customHeight="1">
      <c r="A247" s="105"/>
      <c r="B247" s="132"/>
      <c r="C247" s="133"/>
      <c r="D247" s="133"/>
      <c r="E247" s="134"/>
      <c r="F247" s="530"/>
      <c r="G247" s="530"/>
      <c r="H247" s="135"/>
      <c r="I247" s="135"/>
      <c r="J247" s="130"/>
      <c r="K247" s="559"/>
      <c r="L247" s="559"/>
      <c r="M247" s="559"/>
      <c r="N247" s="559"/>
      <c r="O247" s="565"/>
      <c r="P247" s="565"/>
      <c r="Q247" s="199"/>
    </row>
    <row r="248" spans="1:17" ht="15" hidden="1" customHeight="1">
      <c r="A248" s="105"/>
      <c r="B248" s="132"/>
      <c r="C248" s="133"/>
      <c r="D248" s="133"/>
      <c r="E248" s="134"/>
      <c r="F248" s="530"/>
      <c r="G248" s="530"/>
      <c r="H248" s="135"/>
      <c r="I248" s="135"/>
      <c r="J248" s="130"/>
      <c r="K248" s="559"/>
      <c r="L248" s="559"/>
      <c r="M248" s="559"/>
      <c r="N248" s="559"/>
      <c r="O248" s="565"/>
      <c r="P248" s="565"/>
      <c r="Q248" s="199"/>
    </row>
    <row r="249" spans="1:17" ht="15" hidden="1" customHeight="1">
      <c r="A249" s="105"/>
      <c r="B249" s="132"/>
      <c r="C249" s="133"/>
      <c r="D249" s="133"/>
      <c r="E249" s="134"/>
      <c r="F249" s="530"/>
      <c r="G249" s="530"/>
      <c r="H249" s="135"/>
      <c r="I249" s="135"/>
      <c r="K249" s="559"/>
      <c r="L249" s="559"/>
      <c r="M249" s="559"/>
      <c r="N249" s="559"/>
      <c r="O249" s="565"/>
      <c r="P249" s="565"/>
      <c r="Q249" s="199"/>
    </row>
    <row r="250" spans="1:17" ht="15" hidden="1" customHeight="1">
      <c r="A250" s="105"/>
      <c r="B250" s="132"/>
      <c r="C250" s="133"/>
      <c r="D250" s="133"/>
      <c r="E250" s="134"/>
      <c r="F250" s="530"/>
      <c r="G250" s="530"/>
      <c r="H250" s="136"/>
      <c r="I250" s="135"/>
      <c r="K250" s="199"/>
      <c r="L250" s="199"/>
      <c r="M250" s="199"/>
      <c r="N250" s="199"/>
      <c r="O250" s="199"/>
      <c r="P250" s="199"/>
      <c r="Q250" s="199"/>
    </row>
    <row r="251" spans="1:17" ht="15" hidden="1" customHeight="1">
      <c r="A251" s="105"/>
      <c r="B251" s="132"/>
      <c r="C251" s="133"/>
      <c r="D251" s="133"/>
      <c r="E251" s="134"/>
      <c r="F251" s="530"/>
      <c r="G251" s="530"/>
      <c r="H251" s="135"/>
      <c r="I251" s="135"/>
    </row>
    <row r="252" spans="1:17" s="100" customFormat="1" ht="15" hidden="1" customHeight="1">
      <c r="A252" s="105"/>
      <c r="B252" s="132"/>
      <c r="C252" s="133"/>
      <c r="D252" s="133"/>
      <c r="E252" s="134"/>
      <c r="F252" s="530"/>
      <c r="G252" s="530"/>
      <c r="H252" s="135"/>
      <c r="I252" s="135"/>
    </row>
    <row r="253" spans="1:17" s="100" customFormat="1" ht="15" hidden="1" customHeight="1" thickBot="1">
      <c r="A253" s="105"/>
      <c r="B253" s="132"/>
      <c r="C253" s="133"/>
      <c r="D253" s="133"/>
      <c r="E253" s="134"/>
      <c r="F253" s="530"/>
      <c r="G253" s="530"/>
      <c r="H253" s="136"/>
      <c r="I253" s="135"/>
    </row>
    <row r="254" spans="1:17" s="100" customFormat="1" ht="15" hidden="1" customHeight="1">
      <c r="A254" s="105"/>
      <c r="B254" s="132"/>
      <c r="C254" s="133"/>
      <c r="D254" s="133"/>
      <c r="E254" s="134"/>
      <c r="F254" s="530"/>
      <c r="G254" s="530"/>
      <c r="H254" s="135"/>
      <c r="I254" s="135"/>
    </row>
    <row r="255" spans="1:17" s="100" customFormat="1" ht="15" hidden="1" customHeight="1">
      <c r="A255" s="105"/>
      <c r="B255" s="132"/>
      <c r="C255" s="133"/>
      <c r="D255" s="133"/>
      <c r="E255" s="134"/>
      <c r="F255" s="530"/>
      <c r="G255" s="530"/>
      <c r="H255" s="135"/>
      <c r="I255" s="135"/>
    </row>
    <row r="256" spans="1:17" s="100" customFormat="1" ht="15" hidden="1" customHeight="1">
      <c r="A256" s="105"/>
      <c r="B256" s="132"/>
      <c r="C256" s="133"/>
      <c r="D256" s="133"/>
      <c r="E256" s="134"/>
      <c r="F256" s="530"/>
      <c r="G256" s="530"/>
      <c r="H256" s="135"/>
      <c r="I256" s="135"/>
    </row>
    <row r="257" spans="1:10" s="100" customFormat="1" ht="15" hidden="1" customHeight="1">
      <c r="A257" s="105"/>
      <c r="B257" s="132"/>
      <c r="C257" s="133"/>
      <c r="D257" s="133"/>
      <c r="E257" s="134"/>
      <c r="F257" s="530"/>
      <c r="G257" s="530"/>
      <c r="H257" s="135"/>
      <c r="I257" s="135"/>
    </row>
    <row r="258" spans="1:10" s="100" customFormat="1" ht="15" hidden="1" customHeight="1">
      <c r="A258" s="105"/>
      <c r="B258" s="132"/>
      <c r="C258" s="133"/>
      <c r="D258" s="133"/>
      <c r="E258" s="134"/>
      <c r="F258" s="530"/>
      <c r="G258" s="530"/>
      <c r="H258" s="135"/>
      <c r="I258" s="135"/>
    </row>
    <row r="259" spans="1:10" s="100" customFormat="1" ht="15" hidden="1" customHeight="1">
      <c r="A259" s="105"/>
      <c r="B259" s="132"/>
      <c r="C259" s="133"/>
      <c r="D259" s="133"/>
      <c r="E259" s="134"/>
      <c r="F259" s="530"/>
      <c r="G259" s="530"/>
      <c r="H259" s="135"/>
      <c r="I259" s="135"/>
    </row>
    <row r="260" spans="1:10" s="100" customFormat="1" ht="15" customHeight="1">
      <c r="B260" s="76"/>
    </row>
    <row r="261" spans="1:10" s="100" customFormat="1" ht="15" customHeight="1">
      <c r="B261" s="76"/>
    </row>
    <row r="262" spans="1:10" s="100" customFormat="1" ht="15" customHeight="1" thickBot="1">
      <c r="B262" s="76"/>
    </row>
    <row r="263" spans="1:10" s="100" customFormat="1" ht="15" hidden="1" customHeight="1" thickBot="1">
      <c r="C263" s="111" t="s">
        <v>387</v>
      </c>
    </row>
    <row r="264" spans="1:10" s="100" customFormat="1" ht="15" hidden="1" customHeight="1"/>
    <row r="265" spans="1:10" s="100" customFormat="1" ht="15" hidden="1" customHeight="1">
      <c r="A265" s="97" t="s">
        <v>259</v>
      </c>
      <c r="B265" s="560" t="s">
        <v>260</v>
      </c>
      <c r="C265" s="560"/>
      <c r="D265" s="560"/>
      <c r="E265" s="343" t="s">
        <v>320</v>
      </c>
      <c r="F265" s="560" t="s">
        <v>329</v>
      </c>
      <c r="G265" s="560"/>
      <c r="H265" s="560" t="s">
        <v>330</v>
      </c>
      <c r="I265" s="560"/>
    </row>
    <row r="266" spans="1:10" s="100" customFormat="1" ht="15" hidden="1" customHeight="1">
      <c r="A266" s="138">
        <v>1</v>
      </c>
      <c r="B266" s="561">
        <v>2</v>
      </c>
      <c r="C266" s="561"/>
      <c r="D266" s="561"/>
      <c r="E266" s="344"/>
      <c r="F266" s="562">
        <v>4</v>
      </c>
      <c r="G266" s="562"/>
      <c r="H266" s="562">
        <v>5</v>
      </c>
      <c r="I266" s="562"/>
    </row>
    <row r="267" spans="1:10" s="100" customFormat="1" ht="15" hidden="1" customHeight="1">
      <c r="A267" s="105"/>
      <c r="B267" s="528" t="s">
        <v>388</v>
      </c>
      <c r="C267" s="528"/>
      <c r="D267" s="528"/>
      <c r="E267" s="140"/>
      <c r="F267" s="529"/>
      <c r="G267" s="529"/>
      <c r="H267" s="529">
        <f>E267*F267</f>
        <v>0</v>
      </c>
      <c r="I267" s="529"/>
    </row>
    <row r="268" spans="1:10" s="100" customFormat="1" ht="15" hidden="1" customHeight="1">
      <c r="A268" s="105"/>
      <c r="B268" s="528" t="s">
        <v>389</v>
      </c>
      <c r="C268" s="528"/>
      <c r="D268" s="528"/>
      <c r="E268" s="140"/>
      <c r="F268" s="529"/>
      <c r="G268" s="529"/>
      <c r="H268" s="529">
        <f>E268*F268</f>
        <v>0</v>
      </c>
      <c r="I268" s="529"/>
      <c r="J268" s="137"/>
    </row>
    <row r="269" spans="1:10" s="100" customFormat="1" ht="12" hidden="1" thickBot="1">
      <c r="A269" s="105"/>
      <c r="B269" s="528" t="s">
        <v>390</v>
      </c>
      <c r="C269" s="528"/>
      <c r="D269" s="528"/>
      <c r="E269" s="140"/>
      <c r="F269" s="529"/>
      <c r="G269" s="529"/>
      <c r="H269" s="529">
        <f>E269*F269</f>
        <v>0</v>
      </c>
      <c r="I269" s="529"/>
    </row>
    <row r="270" spans="1:10" s="100" customFormat="1" ht="12" hidden="1" thickBot="1">
      <c r="A270" s="105"/>
      <c r="B270" s="528" t="s">
        <v>391</v>
      </c>
      <c r="C270" s="528"/>
      <c r="D270" s="528"/>
      <c r="E270" s="140"/>
      <c r="F270" s="529"/>
      <c r="G270" s="529"/>
      <c r="H270" s="529">
        <f>E270*F270</f>
        <v>0</v>
      </c>
      <c r="I270" s="529"/>
    </row>
    <row r="271" spans="1:10" s="100" customFormat="1" ht="12" hidden="1" thickBot="1">
      <c r="A271" s="138"/>
      <c r="B271" s="540" t="s">
        <v>392</v>
      </c>
      <c r="C271" s="540"/>
      <c r="D271" s="540"/>
      <c r="E271" s="140"/>
      <c r="F271" s="529"/>
      <c r="G271" s="529"/>
      <c r="H271" s="529">
        <f>E271*F271</f>
        <v>0</v>
      </c>
      <c r="I271" s="529"/>
    </row>
    <row r="272" spans="1:10" s="100" customFormat="1" ht="12" hidden="1" thickBot="1">
      <c r="A272" s="141"/>
      <c r="B272" s="541" t="s">
        <v>298</v>
      </c>
      <c r="C272" s="541"/>
      <c r="D272" s="541"/>
      <c r="E272" s="340"/>
      <c r="F272" s="542" t="s">
        <v>34</v>
      </c>
      <c r="G272" s="542"/>
      <c r="H272" s="542">
        <f>SUM(H268:I271)</f>
        <v>0</v>
      </c>
      <c r="I272" s="543"/>
    </row>
    <row r="273" spans="1:11" s="100" customFormat="1" ht="22.15" customHeight="1">
      <c r="A273" s="330"/>
      <c r="B273" s="518" t="s">
        <v>331</v>
      </c>
      <c r="C273" s="518"/>
      <c r="D273" s="518"/>
      <c r="E273" s="519" t="s">
        <v>332</v>
      </c>
      <c r="F273" s="520"/>
    </row>
    <row r="274" spans="1:11" s="100" customFormat="1" ht="12">
      <c r="A274" s="334"/>
      <c r="B274" s="521" t="s">
        <v>333</v>
      </c>
      <c r="C274" s="521"/>
      <c r="D274" s="521"/>
      <c r="E274" s="331" t="s">
        <v>334</v>
      </c>
      <c r="F274" s="331" t="s">
        <v>335</v>
      </c>
      <c r="G274" s="331" t="s">
        <v>393</v>
      </c>
      <c r="H274" s="76"/>
      <c r="I274" s="76"/>
    </row>
    <row r="275" spans="1:11" s="100" customFormat="1" ht="15" customHeight="1">
      <c r="A275" s="331">
        <v>1</v>
      </c>
      <c r="B275" s="527" t="s">
        <v>336</v>
      </c>
      <c r="C275" s="527"/>
      <c r="D275" s="527"/>
      <c r="E275" s="331">
        <v>222</v>
      </c>
      <c r="F275" s="146"/>
      <c r="G275" s="188"/>
      <c r="H275" s="76"/>
      <c r="I275" s="76"/>
    </row>
    <row r="276" spans="1:11" s="100" customFormat="1" ht="15" customHeight="1">
      <c r="A276" s="331">
        <f>1+A275</f>
        <v>2</v>
      </c>
      <c r="B276" s="516" t="s">
        <v>338</v>
      </c>
      <c r="C276" s="516"/>
      <c r="D276" s="516"/>
      <c r="E276" s="147">
        <v>221</v>
      </c>
      <c r="F276" s="148">
        <f>H129</f>
        <v>27000</v>
      </c>
      <c r="G276" s="148">
        <f>J127</f>
        <v>0</v>
      </c>
      <c r="H276" s="76"/>
      <c r="I276" s="92"/>
    </row>
    <row r="277" spans="1:11" s="100" customFormat="1" ht="15" customHeight="1">
      <c r="A277" s="331">
        <f t="shared" ref="A277:A290" si="7">1+A276</f>
        <v>3</v>
      </c>
      <c r="B277" s="516" t="s">
        <v>337</v>
      </c>
      <c r="C277" s="516"/>
      <c r="D277" s="516"/>
      <c r="E277" s="147">
        <v>223</v>
      </c>
      <c r="F277" s="148">
        <f>H158</f>
        <v>432718.27</v>
      </c>
      <c r="G277" s="148">
        <f>J158</f>
        <v>0</v>
      </c>
      <c r="H277" s="76"/>
      <c r="I277" s="92"/>
    </row>
    <row r="278" spans="1:11" s="100" customFormat="1" ht="15" customHeight="1">
      <c r="A278" s="331">
        <f t="shared" si="7"/>
        <v>4</v>
      </c>
      <c r="B278" s="516" t="s">
        <v>458</v>
      </c>
      <c r="C278" s="516"/>
      <c r="D278" s="516"/>
      <c r="E278" s="147">
        <v>224</v>
      </c>
      <c r="F278" s="149">
        <f>H178</f>
        <v>146000</v>
      </c>
      <c r="G278" s="150"/>
      <c r="H278" s="76"/>
      <c r="I278" s="92"/>
    </row>
    <row r="279" spans="1:11" s="100" customFormat="1" ht="15" customHeight="1">
      <c r="A279" s="331">
        <f t="shared" si="7"/>
        <v>5</v>
      </c>
      <c r="B279" s="522" t="s">
        <v>339</v>
      </c>
      <c r="C279" s="523"/>
      <c r="D279" s="524"/>
      <c r="E279" s="147">
        <v>225</v>
      </c>
      <c r="F279" s="149">
        <f>H205</f>
        <v>638317.09</v>
      </c>
      <c r="G279" s="150"/>
      <c r="H279" s="76"/>
      <c r="I279" s="92"/>
    </row>
    <row r="280" spans="1:11" s="100" customFormat="1" ht="15" customHeight="1">
      <c r="A280" s="331">
        <f t="shared" si="7"/>
        <v>6</v>
      </c>
      <c r="B280" s="516" t="s">
        <v>340</v>
      </c>
      <c r="C280" s="516"/>
      <c r="D280" s="516"/>
      <c r="E280" s="147">
        <v>226</v>
      </c>
      <c r="F280" s="148">
        <f>I231</f>
        <v>3045882.91</v>
      </c>
      <c r="G280" s="150"/>
      <c r="H280" s="76"/>
      <c r="I280" s="92"/>
    </row>
    <row r="281" spans="1:11" s="100" customFormat="1" ht="15" customHeight="1">
      <c r="A281" s="331">
        <f t="shared" si="7"/>
        <v>7</v>
      </c>
      <c r="B281" s="516" t="s">
        <v>461</v>
      </c>
      <c r="C281" s="516"/>
      <c r="D281" s="516"/>
      <c r="E281" s="147">
        <v>227</v>
      </c>
      <c r="F281" s="148">
        <f>I246</f>
        <v>10000</v>
      </c>
      <c r="G281" s="150"/>
      <c r="H281" s="76"/>
      <c r="I281" s="92"/>
    </row>
    <row r="282" spans="1:11" s="111" customFormat="1" ht="15" customHeight="1">
      <c r="A282" s="331">
        <f t="shared" si="7"/>
        <v>8</v>
      </c>
      <c r="B282" s="516" t="s">
        <v>455</v>
      </c>
      <c r="C282" s="516"/>
      <c r="D282" s="516"/>
      <c r="E282" s="147">
        <v>343</v>
      </c>
      <c r="F282" s="148">
        <f>I244</f>
        <v>360000</v>
      </c>
      <c r="G282" s="150"/>
      <c r="H282" s="76"/>
      <c r="I282" s="92"/>
      <c r="J282" s="112">
        <f>H271</f>
        <v>0</v>
      </c>
    </row>
    <row r="283" spans="1:11" s="111" customFormat="1" ht="15" customHeight="1">
      <c r="A283" s="331">
        <f t="shared" si="7"/>
        <v>9</v>
      </c>
      <c r="B283" s="516" t="s">
        <v>394</v>
      </c>
      <c r="C283" s="516"/>
      <c r="D283" s="516"/>
      <c r="E283" s="147">
        <v>344</v>
      </c>
      <c r="F283" s="148">
        <f>I243</f>
        <v>410000</v>
      </c>
      <c r="G283" s="150"/>
      <c r="H283" s="76"/>
      <c r="I283" s="92"/>
      <c r="J283" s="112">
        <f>H272</f>
        <v>0</v>
      </c>
    </row>
    <row r="284" spans="1:11" s="100" customFormat="1" ht="15" customHeight="1">
      <c r="A284" s="331">
        <f t="shared" si="7"/>
        <v>10</v>
      </c>
      <c r="B284" s="516" t="s">
        <v>395</v>
      </c>
      <c r="C284" s="516"/>
      <c r="D284" s="516"/>
      <c r="E284" s="147">
        <v>345</v>
      </c>
      <c r="F284" s="148">
        <f>I242</f>
        <v>0</v>
      </c>
      <c r="G284" s="148"/>
      <c r="H284" s="76"/>
      <c r="I284" s="76"/>
    </row>
    <row r="285" spans="1:11" ht="15" customHeight="1">
      <c r="A285" s="331">
        <f t="shared" si="7"/>
        <v>11</v>
      </c>
      <c r="B285" s="522" t="s">
        <v>396</v>
      </c>
      <c r="C285" s="523"/>
      <c r="D285" s="524"/>
      <c r="E285" s="147">
        <v>346</v>
      </c>
      <c r="F285" s="148">
        <f>I240+I241</f>
        <v>0</v>
      </c>
      <c r="G285" s="150"/>
      <c r="I285" s="92"/>
    </row>
    <row r="286" spans="1:11" ht="15" customHeight="1">
      <c r="A286" s="331">
        <f t="shared" si="7"/>
        <v>12</v>
      </c>
      <c r="B286" s="516" t="s">
        <v>437</v>
      </c>
      <c r="C286" s="516"/>
      <c r="D286" s="516"/>
      <c r="E286" s="147">
        <v>310</v>
      </c>
      <c r="F286" s="148">
        <f>I236</f>
        <v>1201500</v>
      </c>
      <c r="G286" s="150"/>
    </row>
    <row r="287" spans="1:11" ht="15" customHeight="1">
      <c r="A287" s="331">
        <f t="shared" si="7"/>
        <v>13</v>
      </c>
      <c r="B287" s="516" t="s">
        <v>456</v>
      </c>
      <c r="C287" s="516"/>
      <c r="D287" s="516"/>
      <c r="E287" s="147">
        <v>310</v>
      </c>
      <c r="F287" s="148">
        <f>I237</f>
        <v>0</v>
      </c>
      <c r="G287" s="151"/>
    </row>
    <row r="288" spans="1:11" ht="15" customHeight="1">
      <c r="A288" s="331">
        <f t="shared" si="7"/>
        <v>14</v>
      </c>
      <c r="B288" s="516" t="s">
        <v>459</v>
      </c>
      <c r="C288" s="516"/>
      <c r="D288" s="516"/>
      <c r="E288" s="147">
        <v>291</v>
      </c>
      <c r="F288" s="148">
        <f>I245</f>
        <v>0</v>
      </c>
      <c r="G288" s="151"/>
      <c r="H288" s="76" t="s">
        <v>460</v>
      </c>
      <c r="J288" s="130">
        <v>221</v>
      </c>
      <c r="K288" s="130">
        <f>F276</f>
        <v>27000</v>
      </c>
    </row>
    <row r="289" spans="1:11" ht="15" customHeight="1">
      <c r="A289" s="331">
        <f t="shared" si="7"/>
        <v>15</v>
      </c>
      <c r="B289" s="516" t="s">
        <v>457</v>
      </c>
      <c r="C289" s="516"/>
      <c r="D289" s="516"/>
      <c r="E289" s="147">
        <v>342</v>
      </c>
      <c r="F289" s="148">
        <f>I238</f>
        <v>0</v>
      </c>
      <c r="G289" s="151"/>
      <c r="J289" s="130">
        <v>224</v>
      </c>
      <c r="K289" s="130">
        <f>F278</f>
        <v>146000</v>
      </c>
    </row>
    <row r="290" spans="1:11" ht="15" customHeight="1">
      <c r="A290" s="331">
        <f t="shared" si="7"/>
        <v>16</v>
      </c>
      <c r="B290" s="516" t="s">
        <v>457</v>
      </c>
      <c r="C290" s="516"/>
      <c r="D290" s="516"/>
      <c r="E290" s="147">
        <v>346</v>
      </c>
      <c r="F290" s="148">
        <f>I239</f>
        <v>0</v>
      </c>
      <c r="G290" s="151"/>
      <c r="J290" s="130">
        <v>225</v>
      </c>
      <c r="K290" s="130">
        <f>F279-H197</f>
        <v>584317.09</v>
      </c>
    </row>
    <row r="291" spans="1:11" ht="15" customHeight="1">
      <c r="A291" s="334"/>
      <c r="B291" s="516" t="s">
        <v>397</v>
      </c>
      <c r="C291" s="517"/>
      <c r="D291" s="517"/>
      <c r="E291" s="147"/>
      <c r="F291" s="152">
        <f>SUM(F275:F290)</f>
        <v>6271418.2699999996</v>
      </c>
      <c r="G291" s="153">
        <f>'Роспись 2024-2026'!R5+'Роспись 2024-2026'!R7+'Роспись 2024-2026'!R9+'Роспись 2024-2026'!R10+'Роспись 2024-2026'!R14+'Роспись 2024-2026'!R15+'Роспись 2024-2026'!R16+'Роспись 2024-2026'!R20+'Роспись 2024-2026'!R21</f>
        <v>8424400</v>
      </c>
      <c r="H291" s="154">
        <f>F291-G291</f>
        <v>-2152981.7300000004</v>
      </c>
      <c r="J291" s="130">
        <v>226</v>
      </c>
      <c r="K291" s="130">
        <f>F280-I229-I230</f>
        <v>652682.91000000015</v>
      </c>
    </row>
    <row r="292" spans="1:11" ht="15" customHeight="1">
      <c r="B292" s="155"/>
      <c r="C292" s="155"/>
      <c r="D292" s="155"/>
      <c r="E292" s="155"/>
      <c r="F292" s="155"/>
      <c r="G292" s="155"/>
      <c r="H292" s="156">
        <f>H291+F299</f>
        <v>0</v>
      </c>
      <c r="J292" s="130">
        <v>227</v>
      </c>
      <c r="K292" s="130">
        <f>F281</f>
        <v>10000</v>
      </c>
    </row>
    <row r="293" spans="1:11" ht="15" customHeight="1">
      <c r="I293" s="92"/>
      <c r="J293" s="130">
        <v>291</v>
      </c>
      <c r="K293" s="130">
        <f>F288</f>
        <v>0</v>
      </c>
    </row>
    <row r="294" spans="1:11" ht="15" customHeight="1">
      <c r="J294" s="130">
        <v>343</v>
      </c>
      <c r="K294" s="130">
        <f>F282</f>
        <v>360000</v>
      </c>
    </row>
    <row r="295" spans="1:11" ht="15" customHeight="1" thickBot="1">
      <c r="J295" s="130">
        <v>344</v>
      </c>
      <c r="K295" s="130">
        <f>F283</f>
        <v>410000</v>
      </c>
    </row>
    <row r="296" spans="1:11" ht="15" customHeight="1">
      <c r="A296" s="330"/>
      <c r="B296" s="518" t="s">
        <v>331</v>
      </c>
      <c r="C296" s="518"/>
      <c r="D296" s="518"/>
      <c r="E296" s="519" t="s">
        <v>398</v>
      </c>
      <c r="F296" s="520"/>
      <c r="G296" s="100"/>
      <c r="H296" s="100"/>
      <c r="I296" s="100"/>
      <c r="J296" s="130">
        <v>345</v>
      </c>
      <c r="K296" s="130">
        <f>F284</f>
        <v>0</v>
      </c>
    </row>
    <row r="297" spans="1:11" ht="15" customHeight="1">
      <c r="A297" s="341"/>
      <c r="B297" s="521" t="s">
        <v>333</v>
      </c>
      <c r="C297" s="521"/>
      <c r="D297" s="521"/>
      <c r="E297" s="331" t="s">
        <v>334</v>
      </c>
      <c r="F297" s="331" t="s">
        <v>335</v>
      </c>
      <c r="G297" s="331" t="s">
        <v>393</v>
      </c>
      <c r="J297" s="130">
        <v>346</v>
      </c>
      <c r="K297" s="130">
        <f>F285</f>
        <v>0</v>
      </c>
    </row>
    <row r="298" spans="1:11" ht="15" customHeight="1">
      <c r="A298" s="158">
        <v>1</v>
      </c>
      <c r="B298" s="522" t="s">
        <v>339</v>
      </c>
      <c r="C298" s="523"/>
      <c r="D298" s="524"/>
      <c r="E298" s="158">
        <v>223</v>
      </c>
      <c r="F298" s="159">
        <f>H167</f>
        <v>2152981.73</v>
      </c>
      <c r="G298" s="159">
        <f>J163</f>
        <v>0</v>
      </c>
      <c r="J298" s="130"/>
    </row>
    <row r="299" spans="1:11" ht="15" customHeight="1">
      <c r="A299" s="83"/>
      <c r="B299" s="552" t="s">
        <v>397</v>
      </c>
      <c r="C299" s="553"/>
      <c r="D299" s="553"/>
      <c r="E299" s="158"/>
      <c r="F299" s="159">
        <f>F298</f>
        <v>2152981.73</v>
      </c>
      <c r="G299" s="83"/>
      <c r="J299" s="154"/>
      <c r="K299" s="92">
        <f>SUM(K288:K297)</f>
        <v>2190000</v>
      </c>
    </row>
    <row r="300" spans="1:11" ht="15" customHeight="1">
      <c r="J300" s="92"/>
    </row>
    <row r="301" spans="1:11" ht="15" customHeight="1">
      <c r="J301" s="92"/>
      <c r="K301" s="92">
        <f>'Роспись 2024-2026'!R9</f>
        <v>2190000</v>
      </c>
    </row>
    <row r="302" spans="1:11">
      <c r="K302" s="92">
        <f>K301-K299</f>
        <v>0</v>
      </c>
    </row>
    <row r="303" spans="1:11" ht="30.75" customHeight="1"/>
    <row r="305" spans="1:14">
      <c r="A305" s="155"/>
      <c r="B305" s="554" t="s">
        <v>235</v>
      </c>
      <c r="C305" s="555"/>
      <c r="D305" s="555"/>
      <c r="E305" s="555"/>
      <c r="F305" s="556"/>
      <c r="G305" s="554" t="s">
        <v>236</v>
      </c>
      <c r="H305" s="555"/>
      <c r="I305" s="556"/>
      <c r="J305" s="550" t="s">
        <v>237</v>
      </c>
      <c r="K305" s="550" t="s">
        <v>238</v>
      </c>
    </row>
    <row r="306" spans="1:14">
      <c r="A306" s="155"/>
      <c r="B306" s="160" t="s">
        <v>240</v>
      </c>
      <c r="C306" s="160" t="s">
        <v>241</v>
      </c>
      <c r="D306" s="160" t="s">
        <v>242</v>
      </c>
      <c r="E306" s="160" t="s">
        <v>243</v>
      </c>
      <c r="F306" s="160" t="s">
        <v>244</v>
      </c>
      <c r="G306" s="160" t="s">
        <v>245</v>
      </c>
      <c r="H306" s="160" t="s">
        <v>246</v>
      </c>
      <c r="I306" s="160" t="s">
        <v>247</v>
      </c>
      <c r="J306" s="551"/>
      <c r="K306" s="551"/>
    </row>
    <row r="307" spans="1:14">
      <c r="A307" s="155"/>
      <c r="B307" s="214"/>
      <c r="C307" s="215"/>
      <c r="D307" s="216"/>
      <c r="E307" s="217"/>
      <c r="F307" s="217"/>
      <c r="G307" s="218"/>
      <c r="H307" s="219"/>
      <c r="I307" s="219"/>
      <c r="J307" s="222"/>
      <c r="K307" s="221"/>
    </row>
    <row r="308" spans="1:14">
      <c r="B308" s="214">
        <v>34</v>
      </c>
      <c r="C308" s="215" t="s">
        <v>464</v>
      </c>
      <c r="D308" s="216" t="s">
        <v>416</v>
      </c>
      <c r="E308" s="217" t="s">
        <v>417</v>
      </c>
      <c r="F308" s="217" t="s">
        <v>249</v>
      </c>
      <c r="G308" s="218" t="s">
        <v>251</v>
      </c>
      <c r="H308" s="235">
        <v>10921</v>
      </c>
      <c r="I308" s="290"/>
      <c r="J308" s="236" t="s">
        <v>491</v>
      </c>
      <c r="K308" s="292"/>
    </row>
    <row r="309" spans="1:14">
      <c r="B309" s="214">
        <v>34</v>
      </c>
      <c r="C309" s="215" t="s">
        <v>464</v>
      </c>
      <c r="D309" s="216" t="s">
        <v>419</v>
      </c>
      <c r="E309" s="217" t="s">
        <v>417</v>
      </c>
      <c r="F309" s="217" t="s">
        <v>249</v>
      </c>
      <c r="G309" s="218" t="s">
        <v>251</v>
      </c>
      <c r="H309" s="235">
        <v>10305</v>
      </c>
      <c r="I309" s="290"/>
      <c r="J309" s="236" t="s">
        <v>492</v>
      </c>
      <c r="K309" s="292"/>
    </row>
    <row r="310" spans="1:14">
      <c r="B310" s="171"/>
      <c r="C310" s="172"/>
      <c r="D310" s="173"/>
      <c r="E310" s="174"/>
      <c r="F310" s="175"/>
      <c r="G310" s="176"/>
      <c r="H310" s="177"/>
      <c r="I310" s="177"/>
      <c r="J310" s="178"/>
      <c r="K310" s="179">
        <f>SUM(K307:K309)</f>
        <v>0</v>
      </c>
      <c r="L310" s="156"/>
      <c r="M310" s="92"/>
      <c r="N310" s="156"/>
    </row>
    <row r="311" spans="1:14">
      <c r="B311" s="171"/>
      <c r="C311" s="172"/>
      <c r="D311" s="173"/>
      <c r="E311" s="174"/>
      <c r="F311" s="175"/>
      <c r="G311" s="176"/>
      <c r="H311" s="177"/>
      <c r="I311" s="177"/>
      <c r="J311" s="85"/>
      <c r="K311" s="85"/>
      <c r="L311" s="156"/>
    </row>
    <row r="312" spans="1:14">
      <c r="B312" s="171"/>
      <c r="C312" s="172"/>
      <c r="D312" s="173"/>
      <c r="E312" s="174"/>
      <c r="F312" s="175"/>
      <c r="G312" s="176"/>
      <c r="H312" s="177"/>
      <c r="I312" s="177"/>
    </row>
    <row r="313" spans="1:14" ht="15.75">
      <c r="B313" s="55"/>
      <c r="C313" s="180" t="s">
        <v>342</v>
      </c>
      <c r="D313" s="55"/>
      <c r="E313" s="342"/>
      <c r="F313" s="557"/>
      <c r="G313" s="558"/>
      <c r="H313" s="55"/>
      <c r="I313" s="55"/>
    </row>
    <row r="314" spans="1:14" ht="15">
      <c r="A314" s="341"/>
      <c r="B314" s="54"/>
      <c r="C314" s="547" t="s">
        <v>333</v>
      </c>
      <c r="D314" s="548"/>
      <c r="E314" s="549"/>
      <c r="F314" s="182" t="s">
        <v>243</v>
      </c>
      <c r="G314" s="183" t="s">
        <v>334</v>
      </c>
      <c r="H314" s="54" t="s">
        <v>335</v>
      </c>
      <c r="I314" s="55"/>
    </row>
    <row r="315" spans="1:14" s="155" customFormat="1" ht="12">
      <c r="A315" s="158"/>
      <c r="B315" s="183">
        <v>1</v>
      </c>
      <c r="C315" s="544" t="s">
        <v>421</v>
      </c>
      <c r="D315" s="545"/>
      <c r="E315" s="546"/>
      <c r="F315" s="183">
        <v>111</v>
      </c>
      <c r="G315" s="183">
        <v>211</v>
      </c>
      <c r="H315" s="187">
        <f>(K308+K309)/1.302</f>
        <v>0</v>
      </c>
      <c r="I315" s="55"/>
    </row>
    <row r="316" spans="1:14" s="155" customFormat="1" ht="12">
      <c r="A316" s="158"/>
      <c r="B316" s="183">
        <f>B315+1</f>
        <v>2</v>
      </c>
      <c r="C316" s="544" t="s">
        <v>422</v>
      </c>
      <c r="D316" s="545"/>
      <c r="E316" s="546"/>
      <c r="F316" s="183">
        <v>119</v>
      </c>
      <c r="G316" s="183">
        <v>213</v>
      </c>
      <c r="H316" s="187">
        <f>K308+K309-H315</f>
        <v>0</v>
      </c>
      <c r="I316" s="185"/>
    </row>
    <row r="317" spans="1:14" ht="12">
      <c r="A317" s="341"/>
      <c r="B317" s="183">
        <f t="shared" ref="B317:B322" si="8">B316+1</f>
        <v>3</v>
      </c>
      <c r="C317" s="544" t="s">
        <v>343</v>
      </c>
      <c r="D317" s="545"/>
      <c r="E317" s="546"/>
      <c r="F317" s="183">
        <v>243</v>
      </c>
      <c r="G317" s="183">
        <v>225</v>
      </c>
      <c r="H317" s="187"/>
      <c r="I317" s="55"/>
    </row>
    <row r="318" spans="1:14" ht="12">
      <c r="B318" s="183">
        <f>B317+1</f>
        <v>4</v>
      </c>
      <c r="C318" s="544" t="s">
        <v>340</v>
      </c>
      <c r="D318" s="545"/>
      <c r="E318" s="546"/>
      <c r="F318" s="183">
        <v>243</v>
      </c>
      <c r="G318" s="183">
        <v>226</v>
      </c>
      <c r="H318" s="187"/>
      <c r="I318" s="185"/>
    </row>
    <row r="319" spans="1:14" ht="12">
      <c r="B319" s="183">
        <f t="shared" si="8"/>
        <v>5</v>
      </c>
      <c r="C319" s="544" t="s">
        <v>343</v>
      </c>
      <c r="D319" s="545"/>
      <c r="E319" s="546"/>
      <c r="F319" s="183">
        <v>244</v>
      </c>
      <c r="G319" s="183">
        <v>225</v>
      </c>
      <c r="H319" s="187"/>
      <c r="I319" s="55"/>
    </row>
    <row r="320" spans="1:14" ht="12">
      <c r="B320" s="183">
        <f t="shared" si="8"/>
        <v>6</v>
      </c>
      <c r="C320" s="544" t="s">
        <v>340</v>
      </c>
      <c r="D320" s="545"/>
      <c r="E320" s="546"/>
      <c r="F320" s="183">
        <v>244</v>
      </c>
      <c r="G320" s="183">
        <v>226</v>
      </c>
      <c r="H320" s="187"/>
      <c r="I320" s="185"/>
      <c r="J320" s="178"/>
      <c r="K320" s="179"/>
    </row>
    <row r="321" spans="2:11" ht="12">
      <c r="B321" s="183">
        <f t="shared" si="8"/>
        <v>7</v>
      </c>
      <c r="C321" s="544" t="s">
        <v>423</v>
      </c>
      <c r="D321" s="545"/>
      <c r="E321" s="546"/>
      <c r="F321" s="183">
        <v>244</v>
      </c>
      <c r="G321" s="183">
        <v>228</v>
      </c>
      <c r="H321" s="187"/>
      <c r="I321" s="55"/>
      <c r="J321" s="178"/>
      <c r="K321" s="179"/>
    </row>
    <row r="322" spans="2:11" ht="12">
      <c r="B322" s="183">
        <f t="shared" si="8"/>
        <v>8</v>
      </c>
      <c r="C322" s="544" t="s">
        <v>424</v>
      </c>
      <c r="D322" s="545"/>
      <c r="E322" s="546"/>
      <c r="F322" s="183">
        <v>244</v>
      </c>
      <c r="G322" s="183">
        <v>310</v>
      </c>
      <c r="H322" s="187"/>
      <c r="I322" s="55"/>
    </row>
    <row r="323" spans="2:11" ht="15">
      <c r="B323" s="54"/>
      <c r="C323" s="547"/>
      <c r="D323" s="548"/>
      <c r="E323" s="549"/>
      <c r="F323" s="164"/>
      <c r="G323" s="183"/>
      <c r="H323" s="184">
        <f>SUM(H315:H322)</f>
        <v>0</v>
      </c>
      <c r="I323" s="186">
        <f>K310-H323</f>
        <v>0</v>
      </c>
    </row>
    <row r="324" spans="2:11" ht="12" customHeight="1"/>
    <row r="325" spans="2:11" ht="12" customHeight="1"/>
    <row r="326" spans="2:11" ht="15" customHeight="1"/>
    <row r="328" spans="2:11">
      <c r="E328" s="289" t="s">
        <v>251</v>
      </c>
      <c r="F328" s="290">
        <v>10921</v>
      </c>
      <c r="G328" s="290" t="s">
        <v>505</v>
      </c>
      <c r="H328" s="291" t="s">
        <v>491</v>
      </c>
      <c r="I328" s="292">
        <v>4559300</v>
      </c>
    </row>
    <row r="329" spans="2:11">
      <c r="E329" s="289" t="s">
        <v>251</v>
      </c>
      <c r="F329" s="290">
        <v>10305</v>
      </c>
      <c r="G329" s="290" t="s">
        <v>505</v>
      </c>
      <c r="H329" s="291" t="s">
        <v>492</v>
      </c>
      <c r="I329" s="292">
        <v>927600</v>
      </c>
    </row>
  </sheetData>
  <mergeCells count="522">
    <mergeCell ref="J305:J306"/>
    <mergeCell ref="K305:K306"/>
    <mergeCell ref="F313:G313"/>
    <mergeCell ref="B291:D291"/>
    <mergeCell ref="B296:D296"/>
    <mergeCell ref="E296:F296"/>
    <mergeCell ref="C314:E314"/>
    <mergeCell ref="B297:D297"/>
    <mergeCell ref="B298:D298"/>
    <mergeCell ref="B299:D299"/>
    <mergeCell ref="B305:F305"/>
    <mergeCell ref="G305:I305"/>
    <mergeCell ref="B288:D288"/>
    <mergeCell ref="B289:D289"/>
    <mergeCell ref="B290:D290"/>
    <mergeCell ref="B278:D278"/>
    <mergeCell ref="B279:D279"/>
    <mergeCell ref="B280:D280"/>
    <mergeCell ref="B281:D281"/>
    <mergeCell ref="B282:D282"/>
    <mergeCell ref="B287:D287"/>
    <mergeCell ref="B286:D286"/>
    <mergeCell ref="F259:G259"/>
    <mergeCell ref="F257:G257"/>
    <mergeCell ref="F258:G258"/>
    <mergeCell ref="B265:D265"/>
    <mergeCell ref="F265:G265"/>
    <mergeCell ref="H265:I265"/>
    <mergeCell ref="B272:D272"/>
    <mergeCell ref="B273:D273"/>
    <mergeCell ref="B274:D274"/>
    <mergeCell ref="B266:D266"/>
    <mergeCell ref="B267:D267"/>
    <mergeCell ref="B268:D268"/>
    <mergeCell ref="B269:D269"/>
    <mergeCell ref="B270:D270"/>
    <mergeCell ref="B271:D271"/>
    <mergeCell ref="F266:G266"/>
    <mergeCell ref="H266:I266"/>
    <mergeCell ref="F267:G267"/>
    <mergeCell ref="H267:I267"/>
    <mergeCell ref="F268:G268"/>
    <mergeCell ref="H268:I268"/>
    <mergeCell ref="F269:G269"/>
    <mergeCell ref="H269:I269"/>
    <mergeCell ref="F270:G270"/>
    <mergeCell ref="F247:G247"/>
    <mergeCell ref="F248:G248"/>
    <mergeCell ref="F249:G249"/>
    <mergeCell ref="F250:G250"/>
    <mergeCell ref="F256:G256"/>
    <mergeCell ref="F241:G241"/>
    <mergeCell ref="F242:G242"/>
    <mergeCell ref="F243:G243"/>
    <mergeCell ref="F244:G244"/>
    <mergeCell ref="F245:G245"/>
    <mergeCell ref="F246:G246"/>
    <mergeCell ref="F251:G251"/>
    <mergeCell ref="F252:G252"/>
    <mergeCell ref="F253:G253"/>
    <mergeCell ref="F254:G254"/>
    <mergeCell ref="F255:G255"/>
    <mergeCell ref="B228:E228"/>
    <mergeCell ref="F228:G228"/>
    <mergeCell ref="B229:E229"/>
    <mergeCell ref="F229:G229"/>
    <mergeCell ref="B230:E230"/>
    <mergeCell ref="F230:G230"/>
    <mergeCell ref="B226:E226"/>
    <mergeCell ref="F226:G226"/>
    <mergeCell ref="B227:E227"/>
    <mergeCell ref="F227:G227"/>
    <mergeCell ref="K214:M214"/>
    <mergeCell ref="N214:O214"/>
    <mergeCell ref="P222:Q222"/>
    <mergeCell ref="P223:Q223"/>
    <mergeCell ref="P224:Q224"/>
    <mergeCell ref="B225:E225"/>
    <mergeCell ref="F225:G225"/>
    <mergeCell ref="P225:Q225"/>
    <mergeCell ref="F220:G220"/>
    <mergeCell ref="F221:G221"/>
    <mergeCell ref="B222:E222"/>
    <mergeCell ref="F222:G222"/>
    <mergeCell ref="P220:Q220"/>
    <mergeCell ref="P221:Q221"/>
    <mergeCell ref="F223:G223"/>
    <mergeCell ref="B224:E224"/>
    <mergeCell ref="F224:G224"/>
    <mergeCell ref="B210:E210"/>
    <mergeCell ref="H210:I210"/>
    <mergeCell ref="B211:E211"/>
    <mergeCell ref="F217:G217"/>
    <mergeCell ref="F218:G218"/>
    <mergeCell ref="F219:G219"/>
    <mergeCell ref="F214:G214"/>
    <mergeCell ref="F215:G215"/>
    <mergeCell ref="F216:G216"/>
    <mergeCell ref="B214:E214"/>
    <mergeCell ref="K199:M199"/>
    <mergeCell ref="N199:O199"/>
    <mergeCell ref="F210:G210"/>
    <mergeCell ref="F211:G211"/>
    <mergeCell ref="F212:G212"/>
    <mergeCell ref="F213:G213"/>
    <mergeCell ref="K205:M205"/>
    <mergeCell ref="N205:O205"/>
    <mergeCell ref="K206:M206"/>
    <mergeCell ref="N206:O206"/>
    <mergeCell ref="K207:M207"/>
    <mergeCell ref="N207:O207"/>
    <mergeCell ref="B196:D196"/>
    <mergeCell ref="F196:G196"/>
    <mergeCell ref="H196:I196"/>
    <mergeCell ref="K196:M196"/>
    <mergeCell ref="N196:O196"/>
    <mergeCell ref="F202:G202"/>
    <mergeCell ref="F203:G203"/>
    <mergeCell ref="F204:G204"/>
    <mergeCell ref="F205:G205"/>
    <mergeCell ref="K197:M197"/>
    <mergeCell ref="N197:O197"/>
    <mergeCell ref="K198:M198"/>
    <mergeCell ref="N198:O198"/>
    <mergeCell ref="F201:G201"/>
    <mergeCell ref="H201:I201"/>
    <mergeCell ref="B197:D197"/>
    <mergeCell ref="F197:G197"/>
    <mergeCell ref="H197:I197"/>
    <mergeCell ref="B198:D198"/>
    <mergeCell ref="F198:G198"/>
    <mergeCell ref="H198:I198"/>
    <mergeCell ref="B199:D199"/>
    <mergeCell ref="F199:G199"/>
    <mergeCell ref="H199:I199"/>
    <mergeCell ref="B193:D193"/>
    <mergeCell ref="F193:G193"/>
    <mergeCell ref="H193:I193"/>
    <mergeCell ref="B194:D194"/>
    <mergeCell ref="F194:G194"/>
    <mergeCell ref="H194:I194"/>
    <mergeCell ref="K194:M194"/>
    <mergeCell ref="N194:O194"/>
    <mergeCell ref="B195:D195"/>
    <mergeCell ref="F195:G195"/>
    <mergeCell ref="H195:I195"/>
    <mergeCell ref="K195:M195"/>
    <mergeCell ref="N195:O195"/>
    <mergeCell ref="B190:D190"/>
    <mergeCell ref="F190:G190"/>
    <mergeCell ref="H190:I190"/>
    <mergeCell ref="B191:D191"/>
    <mergeCell ref="F191:G191"/>
    <mergeCell ref="H191:I191"/>
    <mergeCell ref="B192:D192"/>
    <mergeCell ref="F192:G192"/>
    <mergeCell ref="H192:I192"/>
    <mergeCell ref="B187:D187"/>
    <mergeCell ref="F187:G187"/>
    <mergeCell ref="H187:I187"/>
    <mergeCell ref="B188:D188"/>
    <mergeCell ref="F188:G188"/>
    <mergeCell ref="H188:I188"/>
    <mergeCell ref="B189:D189"/>
    <mergeCell ref="F189:G189"/>
    <mergeCell ref="H189:I189"/>
    <mergeCell ref="B186:D186"/>
    <mergeCell ref="F186:G186"/>
    <mergeCell ref="H186:I186"/>
    <mergeCell ref="B184:D184"/>
    <mergeCell ref="F184:G184"/>
    <mergeCell ref="H184:I184"/>
    <mergeCell ref="B185:D185"/>
    <mergeCell ref="F185:G185"/>
    <mergeCell ref="H185:I185"/>
    <mergeCell ref="B167:C167"/>
    <mergeCell ref="F167:G167"/>
    <mergeCell ref="H167:I167"/>
    <mergeCell ref="F178:G178"/>
    <mergeCell ref="H178:I178"/>
    <mergeCell ref="F176:G176"/>
    <mergeCell ref="H176:I176"/>
    <mergeCell ref="F177:G177"/>
    <mergeCell ref="H177:I177"/>
    <mergeCell ref="B176:C176"/>
    <mergeCell ref="B177:C177"/>
    <mergeCell ref="B178:C178"/>
    <mergeCell ref="B162:C162"/>
    <mergeCell ref="F162:G162"/>
    <mergeCell ref="H162:I162"/>
    <mergeCell ref="B163:C163"/>
    <mergeCell ref="F163:G163"/>
    <mergeCell ref="H163:I163"/>
    <mergeCell ref="B161:C161"/>
    <mergeCell ref="F161:G161"/>
    <mergeCell ref="H161:I161"/>
    <mergeCell ref="B158:C158"/>
    <mergeCell ref="F158:G158"/>
    <mergeCell ref="H158:I158"/>
    <mergeCell ref="B154:C154"/>
    <mergeCell ref="F154:G154"/>
    <mergeCell ref="H154:I154"/>
    <mergeCell ref="B155:C155"/>
    <mergeCell ref="F155:G155"/>
    <mergeCell ref="H155:I155"/>
    <mergeCell ref="B156:C156"/>
    <mergeCell ref="F156:G156"/>
    <mergeCell ref="H156:I156"/>
    <mergeCell ref="B157:C157"/>
    <mergeCell ref="F157:G157"/>
    <mergeCell ref="H157:I157"/>
    <mergeCell ref="B152:C152"/>
    <mergeCell ref="F152:G152"/>
    <mergeCell ref="H152:I152"/>
    <mergeCell ref="B153:C153"/>
    <mergeCell ref="F153:G153"/>
    <mergeCell ref="H153:I153"/>
    <mergeCell ref="B150:C150"/>
    <mergeCell ref="F150:G150"/>
    <mergeCell ref="H150:I150"/>
    <mergeCell ref="B151:C151"/>
    <mergeCell ref="F151:G151"/>
    <mergeCell ref="H151:I151"/>
    <mergeCell ref="B148:C148"/>
    <mergeCell ref="F148:G148"/>
    <mergeCell ref="H148:I148"/>
    <mergeCell ref="B149:C149"/>
    <mergeCell ref="F149:G149"/>
    <mergeCell ref="H149:I149"/>
    <mergeCell ref="B142:D142"/>
    <mergeCell ref="F142:G142"/>
    <mergeCell ref="H142:I142"/>
    <mergeCell ref="B147:C147"/>
    <mergeCell ref="F147:G147"/>
    <mergeCell ref="H147:I147"/>
    <mergeCell ref="B140:D140"/>
    <mergeCell ref="F140:G140"/>
    <mergeCell ref="H140:I140"/>
    <mergeCell ref="B141:D141"/>
    <mergeCell ref="F141:G141"/>
    <mergeCell ref="H141:I141"/>
    <mergeCell ref="B138:D138"/>
    <mergeCell ref="F138:G138"/>
    <mergeCell ref="H138:I138"/>
    <mergeCell ref="B139:D139"/>
    <mergeCell ref="F139:G139"/>
    <mergeCell ref="H139:I139"/>
    <mergeCell ref="B136:D136"/>
    <mergeCell ref="F136:G136"/>
    <mergeCell ref="H136:I136"/>
    <mergeCell ref="B137:D137"/>
    <mergeCell ref="F137:G137"/>
    <mergeCell ref="H137:I137"/>
    <mergeCell ref="B134:D134"/>
    <mergeCell ref="F134:G134"/>
    <mergeCell ref="H134:I134"/>
    <mergeCell ref="B135:D135"/>
    <mergeCell ref="F135:G135"/>
    <mergeCell ref="H135:I135"/>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24:C124"/>
    <mergeCell ref="F124:G124"/>
    <mergeCell ref="H124:I124"/>
    <mergeCell ref="B125:C125"/>
    <mergeCell ref="F125:G125"/>
    <mergeCell ref="H125:I125"/>
    <mergeCell ref="B113:D113"/>
    <mergeCell ref="F113:G113"/>
    <mergeCell ref="H113:I113"/>
    <mergeCell ref="B114:D114"/>
    <mergeCell ref="F114:G114"/>
    <mergeCell ref="H114:I114"/>
    <mergeCell ref="B111:D111"/>
    <mergeCell ref="F111:G111"/>
    <mergeCell ref="H111:I111"/>
    <mergeCell ref="B112:D112"/>
    <mergeCell ref="F112:G112"/>
    <mergeCell ref="H112:I112"/>
    <mergeCell ref="B109:D109"/>
    <mergeCell ref="F109:G109"/>
    <mergeCell ref="H109:I109"/>
    <mergeCell ref="B110:D110"/>
    <mergeCell ref="F110:G110"/>
    <mergeCell ref="H110:I110"/>
    <mergeCell ref="B107:D107"/>
    <mergeCell ref="F107:G107"/>
    <mergeCell ref="H107:I107"/>
    <mergeCell ref="B108:D108"/>
    <mergeCell ref="F108:G108"/>
    <mergeCell ref="H108:I108"/>
    <mergeCell ref="B99:D99"/>
    <mergeCell ref="F99:G99"/>
    <mergeCell ref="H99:I99"/>
    <mergeCell ref="B106:D106"/>
    <mergeCell ref="F106:G106"/>
    <mergeCell ref="H106:I106"/>
    <mergeCell ref="B97:D97"/>
    <mergeCell ref="F97:G97"/>
    <mergeCell ref="H97:I97"/>
    <mergeCell ref="B98:D98"/>
    <mergeCell ref="F98:G98"/>
    <mergeCell ref="H98:I98"/>
    <mergeCell ref="B95:D95"/>
    <mergeCell ref="F95:G95"/>
    <mergeCell ref="H95:I95"/>
    <mergeCell ref="B96:D96"/>
    <mergeCell ref="F96:G96"/>
    <mergeCell ref="H96:I96"/>
    <mergeCell ref="B93:D93"/>
    <mergeCell ref="F93:G93"/>
    <mergeCell ref="H93:I93"/>
    <mergeCell ref="B94:D94"/>
    <mergeCell ref="F94:G94"/>
    <mergeCell ref="H94:I94"/>
    <mergeCell ref="B82:D82"/>
    <mergeCell ref="G82:H82"/>
    <mergeCell ref="B91:D91"/>
    <mergeCell ref="F91:G91"/>
    <mergeCell ref="H91:I91"/>
    <mergeCell ref="B92:D92"/>
    <mergeCell ref="F92:G92"/>
    <mergeCell ref="H92:I92"/>
    <mergeCell ref="B79:D79"/>
    <mergeCell ref="G79:H79"/>
    <mergeCell ref="B80:D80"/>
    <mergeCell ref="G80:H80"/>
    <mergeCell ref="B81:D81"/>
    <mergeCell ref="G81:H81"/>
    <mergeCell ref="B68:D68"/>
    <mergeCell ref="F68:G68"/>
    <mergeCell ref="H68:I68"/>
    <mergeCell ref="B77:D77"/>
    <mergeCell ref="G77:H77"/>
    <mergeCell ref="B78:D78"/>
    <mergeCell ref="G78:H78"/>
    <mergeCell ref="B66:D66"/>
    <mergeCell ref="F66:G66"/>
    <mergeCell ref="H66:I66"/>
    <mergeCell ref="B67:D67"/>
    <mergeCell ref="F67:G67"/>
    <mergeCell ref="H67:I67"/>
    <mergeCell ref="B64:D64"/>
    <mergeCell ref="F64:G64"/>
    <mergeCell ref="H64:I64"/>
    <mergeCell ref="B65:D65"/>
    <mergeCell ref="F65:G65"/>
    <mergeCell ref="H65:I65"/>
    <mergeCell ref="B62:D62"/>
    <mergeCell ref="F62:G62"/>
    <mergeCell ref="H62:I62"/>
    <mergeCell ref="B63:D63"/>
    <mergeCell ref="F63:G63"/>
    <mergeCell ref="H63:I63"/>
    <mergeCell ref="B54:G54"/>
    <mergeCell ref="B60:D60"/>
    <mergeCell ref="F60:G60"/>
    <mergeCell ref="H60:I60"/>
    <mergeCell ref="B61:D61"/>
    <mergeCell ref="F61:G61"/>
    <mergeCell ref="H61:I61"/>
    <mergeCell ref="B48:G48"/>
    <mergeCell ref="B49:G49"/>
    <mergeCell ref="B50:G50"/>
    <mergeCell ref="B51:G51"/>
    <mergeCell ref="B52:G52"/>
    <mergeCell ref="B53:G53"/>
    <mergeCell ref="B42:G42"/>
    <mergeCell ref="B43:G43"/>
    <mergeCell ref="B44:G44"/>
    <mergeCell ref="B45:G45"/>
    <mergeCell ref="B46:G46"/>
    <mergeCell ref="B47:G47"/>
    <mergeCell ref="B31:D31"/>
    <mergeCell ref="E31:F31"/>
    <mergeCell ref="A32:D32"/>
    <mergeCell ref="E32:F32"/>
    <mergeCell ref="B40:G40"/>
    <mergeCell ref="B41:G41"/>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4:D14"/>
    <mergeCell ref="E14:F14"/>
    <mergeCell ref="B15:D15"/>
    <mergeCell ref="E15:F15"/>
    <mergeCell ref="A16:D16"/>
    <mergeCell ref="E16:F16"/>
    <mergeCell ref="B11:D11"/>
    <mergeCell ref="E11:F11"/>
    <mergeCell ref="B12:D12"/>
    <mergeCell ref="E12:F12"/>
    <mergeCell ref="B13:D13"/>
    <mergeCell ref="E13:F13"/>
    <mergeCell ref="B8:D8"/>
    <mergeCell ref="E8:F8"/>
    <mergeCell ref="B9:D9"/>
    <mergeCell ref="E9:F9"/>
    <mergeCell ref="B10:D10"/>
    <mergeCell ref="E10:F10"/>
    <mergeCell ref="C1:I1"/>
    <mergeCell ref="B4:I4"/>
    <mergeCell ref="B6:D6"/>
    <mergeCell ref="E6:F6"/>
    <mergeCell ref="B7:D7"/>
    <mergeCell ref="E7:F7"/>
    <mergeCell ref="B164:C164"/>
    <mergeCell ref="F164:G164"/>
    <mergeCell ref="H164:I164"/>
    <mergeCell ref="B165:C165"/>
    <mergeCell ref="F165:G165"/>
    <mergeCell ref="H165:I165"/>
    <mergeCell ref="B166:C166"/>
    <mergeCell ref="F166:G166"/>
    <mergeCell ref="H166:I166"/>
    <mergeCell ref="B200:D200"/>
    <mergeCell ref="F200:G200"/>
    <mergeCell ref="H200:I200"/>
    <mergeCell ref="K200:M200"/>
    <mergeCell ref="N200:O200"/>
    <mergeCell ref="B201:D201"/>
    <mergeCell ref="K201:M201"/>
    <mergeCell ref="N201:O201"/>
    <mergeCell ref="B202:D202"/>
    <mergeCell ref="H202:I202"/>
    <mergeCell ref="K202:M202"/>
    <mergeCell ref="N202:O202"/>
    <mergeCell ref="B203:D203"/>
    <mergeCell ref="H203:I203"/>
    <mergeCell ref="K203:M203"/>
    <mergeCell ref="N203:O203"/>
    <mergeCell ref="B204:D204"/>
    <mergeCell ref="H204:I204"/>
    <mergeCell ref="K204:M204"/>
    <mergeCell ref="N204:O204"/>
    <mergeCell ref="B205:D205"/>
    <mergeCell ref="H205:I205"/>
    <mergeCell ref="P231:Q231"/>
    <mergeCell ref="P232:Q232"/>
    <mergeCell ref="P233:Q233"/>
    <mergeCell ref="H234:I234"/>
    <mergeCell ref="P234:Q234"/>
    <mergeCell ref="P235:Q235"/>
    <mergeCell ref="P236:Q236"/>
    <mergeCell ref="B237:E237"/>
    <mergeCell ref="P237:Q237"/>
    <mergeCell ref="B234:E234"/>
    <mergeCell ref="F234:G234"/>
    <mergeCell ref="B235:E235"/>
    <mergeCell ref="F235:G235"/>
    <mergeCell ref="B236:E236"/>
    <mergeCell ref="F236:G236"/>
    <mergeCell ref="B231:E231"/>
    <mergeCell ref="F231:G231"/>
    <mergeCell ref="F237:G237"/>
    <mergeCell ref="B238:E238"/>
    <mergeCell ref="B239:E239"/>
    <mergeCell ref="B240:E240"/>
    <mergeCell ref="B241:E241"/>
    <mergeCell ref="B242:E242"/>
    <mergeCell ref="B243:E243"/>
    <mergeCell ref="B244:E244"/>
    <mergeCell ref="B245:E245"/>
    <mergeCell ref="K245:N245"/>
    <mergeCell ref="F239:G239"/>
    <mergeCell ref="F240:G240"/>
    <mergeCell ref="F238:G238"/>
    <mergeCell ref="O245:P245"/>
    <mergeCell ref="K246:N246"/>
    <mergeCell ref="O246:P246"/>
    <mergeCell ref="K247:N247"/>
    <mergeCell ref="O247:P247"/>
    <mergeCell ref="K248:N248"/>
    <mergeCell ref="O248:P248"/>
    <mergeCell ref="K249:N249"/>
    <mergeCell ref="O249:P249"/>
    <mergeCell ref="H270:I270"/>
    <mergeCell ref="F271:G271"/>
    <mergeCell ref="H271:I271"/>
    <mergeCell ref="F272:G272"/>
    <mergeCell ref="H272:I272"/>
    <mergeCell ref="E273:F273"/>
    <mergeCell ref="B283:D283"/>
    <mergeCell ref="B284:D284"/>
    <mergeCell ref="B285:D285"/>
    <mergeCell ref="B275:D275"/>
    <mergeCell ref="B276:D276"/>
    <mergeCell ref="B277:D277"/>
    <mergeCell ref="C315:E315"/>
    <mergeCell ref="C316:E316"/>
    <mergeCell ref="C317:E317"/>
    <mergeCell ref="C318:E318"/>
    <mergeCell ref="C319:E319"/>
    <mergeCell ref="C320:E320"/>
    <mergeCell ref="C321:E321"/>
    <mergeCell ref="C322:E322"/>
    <mergeCell ref="C323:E323"/>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sheetPr>
    <tabColor theme="4" tint="-0.249977111117893"/>
  </sheetPr>
  <dimension ref="A1:H25"/>
  <sheetViews>
    <sheetView workbookViewId="0">
      <selection activeCell="C22" sqref="C22"/>
    </sheetView>
  </sheetViews>
  <sheetFormatPr defaultColWidth="9.140625" defaultRowHeight="15"/>
  <cols>
    <col min="1" max="1" width="44.85546875" style="51" customWidth="1"/>
    <col min="2" max="3" width="15.28515625" style="51" customWidth="1"/>
    <col min="4" max="16384" width="9.140625" style="51"/>
  </cols>
  <sheetData>
    <row r="1" spans="1:8" ht="15.75">
      <c r="D1" s="52" t="s">
        <v>344</v>
      </c>
      <c r="E1" s="52"/>
      <c r="F1" s="52"/>
      <c r="G1" s="52"/>
      <c r="H1" s="52"/>
    </row>
    <row r="2" spans="1:8" ht="15.75">
      <c r="D2" s="52" t="s">
        <v>477</v>
      </c>
      <c r="E2" s="52"/>
      <c r="F2" s="52"/>
      <c r="G2" s="52"/>
      <c r="H2" s="52"/>
    </row>
    <row r="3" spans="1:8" customFormat="1">
      <c r="A3" s="161" t="s">
        <v>345</v>
      </c>
      <c r="C3" s="162"/>
      <c r="D3" s="162"/>
    </row>
    <row r="4" spans="1:8" s="189" customFormat="1">
      <c r="A4" s="163" t="s">
        <v>439</v>
      </c>
      <c r="B4" s="163"/>
      <c r="C4" s="162"/>
      <c r="D4" s="162"/>
    </row>
    <row r="5" spans="1:8" customFormat="1">
      <c r="A5" s="163" t="s">
        <v>346</v>
      </c>
      <c r="B5" s="163">
        <v>150000</v>
      </c>
      <c r="C5" s="162"/>
      <c r="D5" s="162"/>
    </row>
    <row r="6" spans="1:8" s="189" customFormat="1">
      <c r="A6" s="163" t="s">
        <v>438</v>
      </c>
      <c r="B6" s="163"/>
      <c r="C6" s="162"/>
      <c r="D6" s="162"/>
    </row>
    <row r="7" spans="1:8" s="189" customFormat="1">
      <c r="A7" s="163" t="s">
        <v>440</v>
      </c>
      <c r="B7" s="163"/>
      <c r="C7" s="162"/>
      <c r="D7" s="162"/>
    </row>
    <row r="8" spans="1:8" customFormat="1">
      <c r="A8" s="163" t="s">
        <v>347</v>
      </c>
      <c r="B8" s="163">
        <v>0</v>
      </c>
      <c r="C8" s="162"/>
      <c r="D8" s="162"/>
    </row>
    <row r="9" spans="1:8" customFormat="1">
      <c r="A9" s="164" t="s">
        <v>348</v>
      </c>
      <c r="B9" s="165">
        <f>SUM(B4:B8)</f>
        <v>150000</v>
      </c>
      <c r="C9" s="162"/>
      <c r="D9" s="162"/>
    </row>
    <row r="10" spans="1:8" customFormat="1">
      <c r="A10" s="162"/>
      <c r="B10" s="162"/>
      <c r="C10" s="162"/>
      <c r="D10" s="162"/>
    </row>
    <row r="11" spans="1:8" customFormat="1">
      <c r="A11" s="162"/>
      <c r="B11" s="162"/>
      <c r="C11" s="162"/>
      <c r="D11" s="162"/>
    </row>
    <row r="12" spans="1:8" customFormat="1">
      <c r="A12" s="162"/>
      <c r="B12" s="162"/>
      <c r="C12" s="162"/>
      <c r="D12" s="162"/>
    </row>
    <row r="13" spans="1:8" customFormat="1">
      <c r="A13" s="161" t="s">
        <v>349</v>
      </c>
      <c r="B13" s="166" t="s">
        <v>334</v>
      </c>
      <c r="C13" s="161" t="s">
        <v>350</v>
      </c>
      <c r="D13" s="162"/>
    </row>
    <row r="14" spans="1:8" customFormat="1">
      <c r="A14" s="163" t="s">
        <v>346</v>
      </c>
      <c r="B14" s="167">
        <v>211</v>
      </c>
      <c r="C14" s="163">
        <f>B5/1.302</f>
        <v>115207.3732718894</v>
      </c>
      <c r="D14" s="162"/>
    </row>
    <row r="15" spans="1:8" customFormat="1">
      <c r="A15" s="163" t="s">
        <v>346</v>
      </c>
      <c r="B15" s="167">
        <v>213</v>
      </c>
      <c r="C15" s="163">
        <f>C14*0.302</f>
        <v>34792.626728110597</v>
      </c>
      <c r="D15" s="162"/>
    </row>
    <row r="16" spans="1:8" customFormat="1">
      <c r="A16" s="163" t="s">
        <v>346</v>
      </c>
      <c r="B16" s="167">
        <v>310</v>
      </c>
      <c r="C16" s="163"/>
      <c r="D16" s="162"/>
    </row>
    <row r="17" spans="1:4" s="189" customFormat="1">
      <c r="A17" s="163" t="s">
        <v>439</v>
      </c>
      <c r="B17" s="167">
        <v>226</v>
      </c>
      <c r="C17" s="163"/>
      <c r="D17" s="162"/>
    </row>
    <row r="18" spans="1:4" s="189" customFormat="1">
      <c r="A18" s="163" t="s">
        <v>440</v>
      </c>
      <c r="B18" s="167">
        <v>226</v>
      </c>
      <c r="C18" s="167">
        <v>0</v>
      </c>
      <c r="D18" s="162"/>
    </row>
    <row r="19" spans="1:4" s="189" customFormat="1">
      <c r="A19" s="163" t="s">
        <v>347</v>
      </c>
      <c r="B19" s="167">
        <v>310</v>
      </c>
      <c r="C19" s="167">
        <v>0</v>
      </c>
      <c r="D19" s="162"/>
    </row>
    <row r="20" spans="1:4" s="189" customFormat="1">
      <c r="A20" s="163" t="s">
        <v>347</v>
      </c>
      <c r="B20" s="167">
        <v>346</v>
      </c>
      <c r="C20" s="167">
        <v>0</v>
      </c>
      <c r="D20" s="162"/>
    </row>
    <row r="21" spans="1:4" s="189" customFormat="1">
      <c r="A21" s="163" t="s">
        <v>438</v>
      </c>
      <c r="B21" s="167">
        <v>310</v>
      </c>
      <c r="C21" s="167">
        <v>0</v>
      </c>
      <c r="D21" s="162"/>
    </row>
    <row r="22" spans="1:4" s="189" customFormat="1">
      <c r="A22" s="163" t="s">
        <v>438</v>
      </c>
      <c r="B22" s="167">
        <v>345</v>
      </c>
      <c r="C22" s="167">
        <v>0</v>
      </c>
      <c r="D22" s="162"/>
    </row>
    <row r="23" spans="1:4" s="189" customFormat="1">
      <c r="A23" s="163" t="s">
        <v>438</v>
      </c>
      <c r="B23" s="167">
        <v>346</v>
      </c>
      <c r="C23" s="163"/>
      <c r="D23" s="162"/>
    </row>
    <row r="24" spans="1:4" customFormat="1">
      <c r="A24" s="162"/>
      <c r="B24" s="162"/>
      <c r="C24" s="168">
        <f>SUM(C14:C23)</f>
        <v>150000</v>
      </c>
      <c r="D24" s="162"/>
    </row>
    <row r="25" spans="1:4">
      <c r="C25" s="53">
        <f>B9-C24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Роспись на 2023-2025</vt:lpstr>
      <vt:lpstr>Роспись 2024-2026</vt:lpstr>
      <vt:lpstr>ТИТУЛЬНЫЙ ЛИСТ</vt:lpstr>
      <vt:lpstr>РАЗДЕЛ 1</vt:lpstr>
      <vt:lpstr>РАЗДЕЛ 2</vt:lpstr>
      <vt:lpstr>МЗ 2024</vt:lpstr>
      <vt:lpstr>МЗ 2025</vt:lpstr>
      <vt:lpstr>МЗ 2026</vt:lpstr>
      <vt:lpstr>внебюджет</vt:lpstr>
      <vt:lpstr>'РАЗДЕЛ 2'!Заголовки_для_печати</vt:lpstr>
      <vt:lpstr>'РАЗДЕЛ 2'!Область_печати</vt:lpstr>
      <vt:lpstr>'ТИТУЛЬНЫЙ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школа-58</cp:lastModifiedBy>
  <cp:lastPrinted>2021-12-20T02:54:35Z</cp:lastPrinted>
  <dcterms:created xsi:type="dcterms:W3CDTF">2015-06-05T18:19:34Z</dcterms:created>
  <dcterms:modified xsi:type="dcterms:W3CDTF">2023-12-27T00:33:03Z</dcterms:modified>
</cp:coreProperties>
</file>